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oltmann\Desktop\UBEZPIECZENIE MIENIA 271.12.2018\"/>
    </mc:Choice>
  </mc:AlternateContent>
  <bookViews>
    <workbookView xWindow="0" yWindow="0" windowWidth="28800" windowHeight="12300" activeTab="1"/>
  </bookViews>
  <sheets>
    <sheet name="informacje ogólne" sheetId="90" r:id="rId1"/>
    <sheet name="budynki" sheetId="89" r:id="rId2"/>
    <sheet name="elektronika " sheetId="83" r:id="rId3"/>
    <sheet name="środki trwałe" sheetId="92" r:id="rId4"/>
    <sheet name="szkody" sheetId="91" r:id="rId5"/>
    <sheet name="maszyny" sheetId="94" r:id="rId6"/>
    <sheet name="auta" sheetId="6" r:id="rId7"/>
    <sheet name="lokalizacje" sheetId="93" r:id="rId8"/>
  </sheets>
  <definedNames>
    <definedName name="_xlnm._FilterDatabase" localSheetId="2" hidden="1">'elektronika '!$A$5:$IN$5</definedName>
    <definedName name="_xlnm.Print_Area" localSheetId="6">auta!$A$1:$W$38</definedName>
    <definedName name="_xlnm.Print_Area" localSheetId="1">budynki!$A$1:$Y$233</definedName>
    <definedName name="_xlnm.Print_Area" localSheetId="2">'elektronika '!$A$1:$D$590</definedName>
    <definedName name="_xlnm.Print_Area" localSheetId="5">maszyny!$A$1:$J$18</definedName>
  </definedNames>
  <calcPr calcId="162913"/>
</workbook>
</file>

<file path=xl/calcChain.xml><?xml version="1.0" encoding="utf-8"?>
<calcChain xmlns="http://schemas.openxmlformats.org/spreadsheetml/2006/main">
  <c r="H126" i="89" l="1"/>
  <c r="D586" i="83"/>
  <c r="D582" i="83"/>
  <c r="D576" i="83"/>
  <c r="D570" i="83"/>
  <c r="D560" i="83"/>
  <c r="D552" i="83"/>
  <c r="D547" i="83"/>
  <c r="D526" i="83"/>
  <c r="D506" i="83"/>
  <c r="D472" i="83"/>
  <c r="D457" i="83"/>
  <c r="D447" i="83"/>
  <c r="D434" i="83"/>
  <c r="D420" i="83"/>
  <c r="D403" i="83"/>
  <c r="D396" i="83"/>
  <c r="D385" i="83"/>
  <c r="D363" i="83"/>
  <c r="D350" i="83"/>
  <c r="D342" i="83"/>
  <c r="D320" i="83"/>
  <c r="D301" i="83"/>
  <c r="D290" i="83"/>
  <c r="D273" i="83"/>
  <c r="D269" i="83"/>
  <c r="D263" i="83"/>
  <c r="D254" i="83"/>
  <c r="D246" i="83"/>
  <c r="D239" i="83"/>
  <c r="D226" i="83"/>
  <c r="D215" i="83"/>
  <c r="D211" i="83"/>
  <c r="D201" i="83"/>
  <c r="D193" i="83"/>
  <c r="D166" i="83"/>
  <c r="D153" i="83"/>
  <c r="D100" i="83"/>
  <c r="D79" i="83"/>
  <c r="D75" i="83"/>
  <c r="D71" i="83"/>
  <c r="D62" i="83"/>
  <c r="D589" i="83"/>
  <c r="D45" i="83"/>
  <c r="H233" i="89"/>
  <c r="H232" i="89"/>
  <c r="H229" i="89"/>
  <c r="H226" i="89"/>
  <c r="H212" i="89"/>
  <c r="H196" i="89"/>
  <c r="H185" i="89"/>
  <c r="H178" i="89"/>
  <c r="H171" i="89"/>
  <c r="H155" i="89"/>
  <c r="H144" i="89"/>
  <c r="H135" i="89"/>
  <c r="H132" i="89"/>
  <c r="H121" i="89"/>
  <c r="H117" i="89"/>
  <c r="H114" i="89"/>
  <c r="C139" i="91"/>
  <c r="D133" i="91"/>
  <c r="C134" i="91"/>
  <c r="C133" i="91"/>
  <c r="C129" i="91"/>
  <c r="D123" i="91"/>
  <c r="C125" i="91"/>
  <c r="D118" i="91"/>
  <c r="C121" i="91"/>
  <c r="C120" i="91"/>
  <c r="C119" i="91"/>
  <c r="D19" i="91"/>
  <c r="C109" i="91"/>
  <c r="C105" i="91"/>
  <c r="C104" i="91"/>
  <c r="C103" i="91"/>
  <c r="C99" i="91"/>
  <c r="D93" i="91"/>
  <c r="D91" i="91"/>
  <c r="C111" i="91"/>
  <c r="D83" i="91"/>
  <c r="C101" i="91"/>
  <c r="D79" i="91"/>
  <c r="D77" i="91"/>
  <c r="C115" i="91"/>
  <c r="D113" i="91"/>
  <c r="D75" i="91"/>
  <c r="D73" i="91"/>
  <c r="C110" i="91"/>
  <c r="D47" i="91"/>
  <c r="D40" i="91"/>
  <c r="D30" i="91"/>
  <c r="D28" i="91"/>
  <c r="D26" i="91"/>
  <c r="D24" i="91"/>
  <c r="D22" i="91"/>
  <c r="D41" i="91"/>
  <c r="D18" i="91"/>
  <c r="D14" i="91"/>
  <c r="D11" i="91"/>
  <c r="C108" i="91"/>
  <c r="D138" i="91"/>
  <c r="E91" i="91"/>
  <c r="E108" i="91"/>
  <c r="E85" i="91"/>
  <c r="E45" i="91"/>
  <c r="E80" i="91"/>
  <c r="C24" i="92"/>
  <c r="D85" i="91"/>
  <c r="C106" i="91"/>
  <c r="D45" i="91"/>
  <c r="C98" i="91"/>
  <c r="E103" i="91"/>
  <c r="D24" i="92"/>
  <c r="G18" i="94"/>
  <c r="G16" i="94"/>
  <c r="G13" i="94"/>
  <c r="D495" i="83"/>
  <c r="D489" i="83"/>
  <c r="D482" i="83"/>
  <c r="D477" i="83"/>
  <c r="D439" i="83"/>
  <c r="D400" i="83"/>
  <c r="D390" i="83"/>
  <c r="D384" i="83"/>
  <c r="H181" i="89"/>
  <c r="D362" i="83"/>
  <c r="D278" i="83"/>
  <c r="C12" i="92"/>
  <c r="D253" i="83"/>
  <c r="G10" i="94"/>
  <c r="D235" i="83"/>
  <c r="D209" i="83"/>
  <c r="C7" i="92"/>
  <c r="D151" i="83"/>
  <c r="D148" i="83"/>
  <c r="D139" i="83"/>
  <c r="D136" i="83"/>
  <c r="D49" i="83"/>
  <c r="D48" i="83"/>
  <c r="D590" i="83"/>
  <c r="G7" i="94"/>
  <c r="D10" i="83"/>
  <c r="D9" i="83"/>
  <c r="D43" i="83"/>
  <c r="D25" i="83"/>
  <c r="D19" i="83"/>
  <c r="D21" i="83"/>
  <c r="C135" i="91"/>
  <c r="D80" i="91"/>
  <c r="D94" i="91"/>
  <c r="E94" i="91"/>
  <c r="D128" i="91"/>
  <c r="E98" i="91"/>
  <c r="E96" i="91"/>
  <c r="D98" i="91"/>
  <c r="D108" i="91"/>
  <c r="D103" i="91"/>
  <c r="D96" i="91"/>
  <c r="D588" i="83"/>
</calcChain>
</file>

<file path=xl/sharedStrings.xml><?xml version="1.0" encoding="utf-8"?>
<sst xmlns="http://schemas.openxmlformats.org/spreadsheetml/2006/main" count="3590" uniqueCount="1385">
  <si>
    <t>RAZEM</t>
  </si>
  <si>
    <t>PKD</t>
  </si>
  <si>
    <t>L.p.</t>
  </si>
  <si>
    <t>Nazwa jednostki</t>
  </si>
  <si>
    <t>NIP</t>
  </si>
  <si>
    <t>REGON</t>
  </si>
  <si>
    <t>Liczba pracowników</t>
  </si>
  <si>
    <t>Rodzaj         (osobowy/ ciężarowy/ specjalny)</t>
  </si>
  <si>
    <t>Data I rejestracji</t>
  </si>
  <si>
    <t>Data ważności badań technicznych</t>
  </si>
  <si>
    <t>Ilość miejsc</t>
  </si>
  <si>
    <t>Ładowność</t>
  </si>
  <si>
    <t>Przebieg</t>
  </si>
  <si>
    <t>W tym zbiory bibioteczne</t>
  </si>
  <si>
    <t>Jednostka</t>
  </si>
  <si>
    <t>Razem</t>
  </si>
  <si>
    <t>Dane pojazdów</t>
  </si>
  <si>
    <t>Lp.</t>
  </si>
  <si>
    <t>Marka</t>
  </si>
  <si>
    <t>Typ, model</t>
  </si>
  <si>
    <t>Nr rej.</t>
  </si>
  <si>
    <t>Rok prod.</t>
  </si>
  <si>
    <t>Od</t>
  </si>
  <si>
    <t>Do</t>
  </si>
  <si>
    <t xml:space="preserve">Nazwa  </t>
  </si>
  <si>
    <t>Rok produkcji</t>
  </si>
  <si>
    <t>Wartość księgowa brutto</t>
  </si>
  <si>
    <t>Lokalizacja (adres)</t>
  </si>
  <si>
    <t>Wykaz monitoringu wizyjnego</t>
  </si>
  <si>
    <t>Nazwa maszyny (urządzenia)</t>
  </si>
  <si>
    <t>Numer seryjny</t>
  </si>
  <si>
    <t>Moc, wydajność, cinienie</t>
  </si>
  <si>
    <t>Producent</t>
  </si>
  <si>
    <t>Suma ubezpieczenia</t>
  </si>
  <si>
    <t xml:space="preserve">opis zabezpieczeń przed awarią (dodatkowe do wymaganych przepisami lub zaleceniami producenta)                 </t>
  </si>
  <si>
    <t>Miejsce ubezpieczenia (adres)</t>
  </si>
  <si>
    <t>Liczba uczniów/ wychowanków/ pensjonariuszy</t>
  </si>
  <si>
    <t>Rodzaj prowadzonej działalności (opisowo)</t>
  </si>
  <si>
    <t>Wysokość rocznego budżetu</t>
  </si>
  <si>
    <t>lp.</t>
  </si>
  <si>
    <t xml:space="preserve">nazwa budynku/ budowli </t>
  </si>
  <si>
    <t xml:space="preserve">przeznaczenie budynku/ budowli </t>
  </si>
  <si>
    <t>czy jest to budynkek zabytkowy, podlegający nadzorowi konserwatora zabytków?</t>
  </si>
  <si>
    <t>rok budowy</t>
  </si>
  <si>
    <t>ilość kondygnacji</t>
  </si>
  <si>
    <t>czy budynek jest podpiwniczony?</t>
  </si>
  <si>
    <t>mury</t>
  </si>
  <si>
    <t>stropy</t>
  </si>
  <si>
    <t>konstukcja i pokrycie dachu</t>
  </si>
  <si>
    <t>intalacja elekryczna</t>
  </si>
  <si>
    <t>sieć wodno-kanalizacyjna oraz cenralnego ogrzewania</t>
  </si>
  <si>
    <t>instalacja gazowa</t>
  </si>
  <si>
    <t>instalacja wentylacyjna i kominowa</t>
  </si>
  <si>
    <t>suma ubezpieczenia (wartość)</t>
  </si>
  <si>
    <t>rodzaj wartości (księgowa brutto - KB / odtworzeniowa - O)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</si>
  <si>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</si>
  <si>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SUMA OGÓŁEM:</t>
  </si>
  <si>
    <t>INFORMACJA O MAJĄTKU TRWAŁYM</t>
  </si>
  <si>
    <t>Poj.</t>
  </si>
  <si>
    <t>OC</t>
  </si>
  <si>
    <t>NW</t>
  </si>
  <si>
    <t>AC/KR</t>
  </si>
  <si>
    <t>ASS</t>
  </si>
  <si>
    <t>Adres</t>
  </si>
  <si>
    <t>Elementy mające wpływ na ocenę ryzyka</t>
  </si>
  <si>
    <t>Czy w konstrukcji budynków występuje płyta warstwowa?</t>
  </si>
  <si>
    <t>Czy od 1997 r. wystąpiło w jednostce ryzyko powodzi?</t>
  </si>
  <si>
    <t>1. Urząd Miejski</t>
  </si>
  <si>
    <t>czy budynek jest użytkowany?</t>
  </si>
  <si>
    <t xml:space="preserve">zabezpieczenia
(znane zabiezpieczenia p-poż
 i przeciw kradzieżowe)                                     </t>
  </si>
  <si>
    <t>lokalizacja</t>
  </si>
  <si>
    <t>Rodzaj materiałów budowlanych, 
z jakich wykonano budynek</t>
  </si>
  <si>
    <t>stolarka okienna 
i drzwiowa</t>
  </si>
  <si>
    <t>czy jest wyposażony w windę?</t>
  </si>
  <si>
    <t>Wykaz sprzętu elektronicznego przenośnego</t>
  </si>
  <si>
    <t>Wykaz sprzętu elektronicznego stacjonarnego</t>
  </si>
  <si>
    <t>Urządzenia 
i wyposażenie</t>
  </si>
  <si>
    <t>Tabela nr 6 - Wykaz maszyn i urządzeń do ubezpieczenia od uszkodzeń (od wszystkich ryzyk)</t>
  </si>
  <si>
    <t>Nr podwozia / nadwozia</t>
  </si>
  <si>
    <t>DMC</t>
  </si>
  <si>
    <t>Czy pojazd służy do nauki jazdy?</t>
  </si>
  <si>
    <t>Suma ubezpieczenia (wartość pojazdu z VAT)</t>
  </si>
  <si>
    <t>Tabela nr 8 - Wykaz lokalizacji</t>
  </si>
  <si>
    <t>Znane zabezpieczenia 
(przeciwpożarowe 
i przeciwkradzieżowe)</t>
  </si>
  <si>
    <t>Planowane imprezy
 w ciągu roku 
(nie biletowane i nie podlegające ubezpieczeniu obowiązkowemu OC)</t>
  </si>
  <si>
    <t>Tabela nr 2 - Wykaz budynków i budowli w Gminie Bytom Odrzański - str. 2</t>
  </si>
  <si>
    <t>Tabela nr 1 - Informacje ogólne do oceny ryzyka w Gminie Sępólno Krajeńskie</t>
  </si>
  <si>
    <t>Tabela nr 2 - Wykaz budynków i budowli w Gminie Sępólno Krajeńskie</t>
  </si>
  <si>
    <t>Tabela nr 3 - Wykaz sprzętu elektronicznego w Gminie Sępólno Krajeńskie</t>
  </si>
  <si>
    <t>Data szkody</t>
  </si>
  <si>
    <t>Ryzyko</t>
  </si>
  <si>
    <t>Opis</t>
  </si>
  <si>
    <t>Wypłata</t>
  </si>
  <si>
    <t>Rezerwa</t>
  </si>
  <si>
    <t>OC dróg</t>
  </si>
  <si>
    <t>-</t>
  </si>
  <si>
    <t>Razem 2015</t>
  </si>
  <si>
    <t>szyby</t>
  </si>
  <si>
    <t>elektronika</t>
  </si>
  <si>
    <t>mienie 
od zdarzeń losowych</t>
  </si>
  <si>
    <t>razem</t>
  </si>
  <si>
    <t>Razem 2016</t>
  </si>
  <si>
    <t>Razem 2017</t>
  </si>
  <si>
    <t>Razem 2018</t>
  </si>
  <si>
    <t>Tabela nr 7 - Wykaz pojazdów w Gminie Sępólno Krajeńskie</t>
  </si>
  <si>
    <t>WYKAZ LOKALIZACJI, W KTÓRYCH PROWADZONA JEST DZIAŁALNOŚĆ ORAZ LOKALIZACJI, GDZIE ZNAJDUJE SIĘ MIENIE NALEŻĄCE DO JEDNOSTEK GMINY SĘPÓLNO KRAJEŃSKIE
(nie wykazane w załączniku nr 1 - poniższy wykaz nie musi być pełnym wykazem lokalizacji)</t>
  </si>
  <si>
    <t xml:space="preserve">Remiza OSP </t>
  </si>
  <si>
    <t>remiza</t>
  </si>
  <si>
    <t>NIE</t>
  </si>
  <si>
    <t>księgowa brutto</t>
  </si>
  <si>
    <t>hydrant</t>
  </si>
  <si>
    <t>Lutowo</t>
  </si>
  <si>
    <t>Lutówko</t>
  </si>
  <si>
    <t>Wałdowo</t>
  </si>
  <si>
    <t>Zalesie</t>
  </si>
  <si>
    <t>Iłowo</t>
  </si>
  <si>
    <t>Komierowo</t>
  </si>
  <si>
    <t>Budynek mieszkalny</t>
  </si>
  <si>
    <t>budynek mieszkalny</t>
  </si>
  <si>
    <t>Wiśniewa 45</t>
  </si>
  <si>
    <t>przedwojenny</t>
  </si>
  <si>
    <t>Teklanowo 13</t>
  </si>
  <si>
    <t>ul. Koronowska 7</t>
  </si>
  <si>
    <t>ul. Hallera 2</t>
  </si>
  <si>
    <t xml:space="preserve">Budynek mieszkalny, świetlica </t>
  </si>
  <si>
    <t>bud.mieszk., świetlica</t>
  </si>
  <si>
    <t>gaśnica</t>
  </si>
  <si>
    <t>Świdwie 10</t>
  </si>
  <si>
    <t>gaśnica, hydrant</t>
  </si>
  <si>
    <t>Wysoka 10</t>
  </si>
  <si>
    <t>Świetlica</t>
  </si>
  <si>
    <t>świetlica</t>
  </si>
  <si>
    <t>Piaseczno 32</t>
  </si>
  <si>
    <t>Iłowo 4a</t>
  </si>
  <si>
    <t>Jazdrowo</t>
  </si>
  <si>
    <t>kapitalny remont budynku 2014</t>
  </si>
  <si>
    <t>ul. Kościuszki 17</t>
  </si>
  <si>
    <t xml:space="preserve">Budynek użytkowy, świetlica </t>
  </si>
  <si>
    <t>Trzciany</t>
  </si>
  <si>
    <t xml:space="preserve">Budynek użytkowy </t>
  </si>
  <si>
    <t>budynek użytkowy</t>
  </si>
  <si>
    <t>Wiśniewa 13</t>
  </si>
  <si>
    <t>budynek użytkowy, świet.</t>
  </si>
  <si>
    <t>Wiśniewka</t>
  </si>
  <si>
    <t>Niechorz</t>
  </si>
  <si>
    <t>Włościbórz</t>
  </si>
  <si>
    <t>Dziechowo</t>
  </si>
  <si>
    <t>Kawle</t>
  </si>
  <si>
    <t>Radońsk</t>
  </si>
  <si>
    <t>Wilkowo</t>
  </si>
  <si>
    <t>Skarpa</t>
  </si>
  <si>
    <t>Budynek WOK</t>
  </si>
  <si>
    <t>ośrodek kultury</t>
  </si>
  <si>
    <t>Budynek WOK, przychodnia, mieszkalny</t>
  </si>
  <si>
    <t>ośrodek kultury, przychodnia, bud. miesz.</t>
  </si>
  <si>
    <t>Centrum Aktywnosci Społecznej</t>
  </si>
  <si>
    <t>centrum aktywności społecznej</t>
  </si>
  <si>
    <t>monitoring zewnętrzny, czujki przeciwdymne, gaśnice, hydrant, drzwi wejściowe antywłamaniowe</t>
  </si>
  <si>
    <t>ul. Jeziorna 6</t>
  </si>
  <si>
    <t>Budynek użytkowy - szalet</t>
  </si>
  <si>
    <t>szalet miejski</t>
  </si>
  <si>
    <t>ul.Jeziorna</t>
  </si>
  <si>
    <t>Budynek biurowy</t>
  </si>
  <si>
    <t>gaśnice, hydrant, kraty na oknach na parterze (kasa)system alarmowy, 4 kamery na wejściach do budynku</t>
  </si>
  <si>
    <t>ul.Kościuszki 11</t>
  </si>
  <si>
    <t>Budynek mieszkalny, użytkowy</t>
  </si>
  <si>
    <t>bud.mieszk., przych.,użyt.</t>
  </si>
  <si>
    <t>Radońsk ZOZ</t>
  </si>
  <si>
    <t>Budynek użytkowy</t>
  </si>
  <si>
    <t>Inkubator</t>
  </si>
  <si>
    <t>ul. Przemysłowa</t>
  </si>
  <si>
    <t>Świdwie</t>
  </si>
  <si>
    <t>Wysoka Kraj.</t>
  </si>
  <si>
    <t>ul. Kościuszki 11</t>
  </si>
  <si>
    <t>Włościbórz 25</t>
  </si>
  <si>
    <t>Garaż Wałdowo</t>
  </si>
  <si>
    <t>Wiata pleksiglasowa 6 szt.</t>
  </si>
  <si>
    <t>przystanek autobusowy</t>
  </si>
  <si>
    <t>Wiata pleksiglasowa 5 szt.</t>
  </si>
  <si>
    <t>Wiata autobusowa</t>
  </si>
  <si>
    <t>Budynek przychodni</t>
  </si>
  <si>
    <t>przychodnia</t>
  </si>
  <si>
    <t>gaśnice, hydrant</t>
  </si>
  <si>
    <t>ul. Szkolna 4</t>
  </si>
  <si>
    <t>Pomost plażowy w Sępólnie Krajeńskim</t>
  </si>
  <si>
    <t>pomost na jeziorze</t>
  </si>
  <si>
    <t>ul. Leśna - plaża</t>
  </si>
  <si>
    <t>Zestaw zabawowy</t>
  </si>
  <si>
    <t>plac zabaw</t>
  </si>
  <si>
    <t>Lutówko - plaża</t>
  </si>
  <si>
    <t>Telkanowo</t>
  </si>
  <si>
    <t>Wysoka Krajeńska</t>
  </si>
  <si>
    <t>ul. Szkolna/Bajkowa</t>
  </si>
  <si>
    <t>Plac Przyjaźni</t>
  </si>
  <si>
    <t>plaża miejska</t>
  </si>
  <si>
    <t>ul. Al.Lipowa</t>
  </si>
  <si>
    <t>ul. Krasickiego</t>
  </si>
  <si>
    <t>ul. Polna</t>
  </si>
  <si>
    <t>Piaseczno</t>
  </si>
  <si>
    <t>Sikorz</t>
  </si>
  <si>
    <t>Wałdówko</t>
  </si>
  <si>
    <t>Komierówek</t>
  </si>
  <si>
    <t>Grochowiec</t>
  </si>
  <si>
    <t>Zboże</t>
  </si>
  <si>
    <t>Wiśniewa</t>
  </si>
  <si>
    <t>Targowisko miejskie</t>
  </si>
  <si>
    <t>targowisko</t>
  </si>
  <si>
    <t>ul. Młyńska</t>
  </si>
  <si>
    <t>Ogrodzenie OSP Lutowo</t>
  </si>
  <si>
    <t>ogrodzenie</t>
  </si>
  <si>
    <t>OSP Lutowo</t>
  </si>
  <si>
    <t>Ogrodzenie świetlica Wysoka Krajeńska</t>
  </si>
  <si>
    <t>Ogrodzenie ul. Polna - plac zabaw</t>
  </si>
  <si>
    <t>Ogrodzenie placu zabaw i terenu przy świetlicy w Sikorzu</t>
  </si>
  <si>
    <t>Kładka na rzece - ul. Młyńska</t>
  </si>
  <si>
    <t>kładka</t>
  </si>
  <si>
    <t>Slip przy molo</t>
  </si>
  <si>
    <t>slip</t>
  </si>
  <si>
    <t>przy molo ul. Jeziorna</t>
  </si>
  <si>
    <t>Pomost pływający przy molo na j. sępoleńskim</t>
  </si>
  <si>
    <t>przy molo</t>
  </si>
  <si>
    <t>Ścieżka rowerowa Sępólno - Więcbork</t>
  </si>
  <si>
    <t>ścieżka rowerowa</t>
  </si>
  <si>
    <t>teren Gminy Sępólno Kraj.</t>
  </si>
  <si>
    <t>Wyposażenie plenerowej siłowni</t>
  </si>
  <si>
    <t>Zejście łączące Plac Wolności z molo</t>
  </si>
  <si>
    <t>Sępólno Krajenskie</t>
  </si>
  <si>
    <t>Przejście łączące ul. Kościuszki z placem targowym</t>
  </si>
  <si>
    <t>Pomnik Wdzięczności ku Czci Chrystusa Króla</t>
  </si>
  <si>
    <t>pomnik</t>
  </si>
  <si>
    <t>Siłownia plenerowa</t>
  </si>
  <si>
    <t>siłownia</t>
  </si>
  <si>
    <t>Teklanowo</t>
  </si>
  <si>
    <t xml:space="preserve">Wiata pleksiglasowa </t>
  </si>
  <si>
    <t>Bramki szt 2</t>
  </si>
  <si>
    <t>czy budynek jest przeznaczony do rozbiórki?</t>
  </si>
  <si>
    <t>tak</t>
  </si>
  <si>
    <t>nie</t>
  </si>
  <si>
    <t>cegła/pustak</t>
  </si>
  <si>
    <t>betonowy</t>
  </si>
  <si>
    <t>papa</t>
  </si>
  <si>
    <t>blacha</t>
  </si>
  <si>
    <t>cegła</t>
  </si>
  <si>
    <t>drewniane</t>
  </si>
  <si>
    <t>drewno + eternit</t>
  </si>
  <si>
    <t>beton + papa</t>
  </si>
  <si>
    <t>drewno + blacha</t>
  </si>
  <si>
    <t>drewno + dachówka</t>
  </si>
  <si>
    <t>drewno+blacha</t>
  </si>
  <si>
    <t>styropapa</t>
  </si>
  <si>
    <t>drewno + papa</t>
  </si>
  <si>
    <t>drewno, stal; dachówka ceramiczna, szyba hartowama</t>
  </si>
  <si>
    <t>betonowe, drewniane</t>
  </si>
  <si>
    <t>beton + papa + drewno</t>
  </si>
  <si>
    <t>płyty</t>
  </si>
  <si>
    <t>beton+papa</t>
  </si>
  <si>
    <t>powierzchnia użytkowa 
(w m²)</t>
  </si>
  <si>
    <t>dobry</t>
  </si>
  <si>
    <t>nie dotyczy</t>
  </si>
  <si>
    <t>dostateczny</t>
  </si>
  <si>
    <t>sieć wodna - dobra</t>
  </si>
  <si>
    <t>bardzo dobry</t>
  </si>
  <si>
    <t xml:space="preserve"> nie dotyczy</t>
  </si>
  <si>
    <t>do remontu</t>
  </si>
  <si>
    <t>Budynek mieszkalny, świetlica</t>
  </si>
  <si>
    <t>dach (konstrukcja 
i pokrycie)</t>
  </si>
  <si>
    <t>Centrum Kultury i Sztuki</t>
  </si>
  <si>
    <t>działalność kulturalna</t>
  </si>
  <si>
    <t>gaśnice, hydranty, dozór, system kamer</t>
  </si>
  <si>
    <t>ul. Kościuszki 4</t>
  </si>
  <si>
    <t>Kontenery mieszkalne</t>
  </si>
  <si>
    <t>Oświetlenie ul. Odrodzenia</t>
  </si>
  <si>
    <t>Oświetlenie Baczyńskiego Bajkowa</t>
  </si>
  <si>
    <t>Oświetlenie ul. Konopnickiej</t>
  </si>
  <si>
    <t>Oświetlenie ul. Koronowska</t>
  </si>
  <si>
    <t>Oświetlenie Urząd Miejski</t>
  </si>
  <si>
    <t>Oświetlenie ul.Rzeczna i Składowa</t>
  </si>
  <si>
    <t>Oświetlenie Piaseczno</t>
  </si>
  <si>
    <t>ul.Odrodzenia</t>
  </si>
  <si>
    <t>ul.Baczyńskiego, ul.Bajkowa</t>
  </si>
  <si>
    <t>ul.Konopnickiej</t>
  </si>
  <si>
    <t>ul.Koronowska</t>
  </si>
  <si>
    <t>ul.Rzeczna i Składowa</t>
  </si>
  <si>
    <t>Plac zabaw</t>
  </si>
  <si>
    <t xml:space="preserve">cegła palona </t>
  </si>
  <si>
    <t>gęstożebrowy DZ3</t>
  </si>
  <si>
    <t>papa ułożona na styropianie</t>
  </si>
  <si>
    <t>Zestaw komputerowy</t>
  </si>
  <si>
    <t>Kserokopiarka kolorowa</t>
  </si>
  <si>
    <t>Zestaw nagłaśniający</t>
  </si>
  <si>
    <t>Telewizor LG PLAZMA</t>
  </si>
  <si>
    <t xml:space="preserve">Zestaw Sony PS3 </t>
  </si>
  <si>
    <t>Sprzęt nagłaśniający Ibiza Sound</t>
  </si>
  <si>
    <t xml:space="preserve">Drukarka Arcus </t>
  </si>
  <si>
    <t>Zestawy komputerowe -10- Inkubator</t>
  </si>
  <si>
    <t>Komputer</t>
  </si>
  <si>
    <t>Urzadzenia wielofunkcyjne - 3 - Inkubator</t>
  </si>
  <si>
    <t>Wzmacniacz mocy i zestaw głośników</t>
  </si>
  <si>
    <t>FortiGate urządzenie do zabezpieczenia sieci</t>
  </si>
  <si>
    <t>Rzutnik multimedialny CASIO podwieszany pod sufit Inkubator</t>
  </si>
  <si>
    <t>Kserokopiarka</t>
  </si>
  <si>
    <t>Sprzęt nagłaśniajacy(kolumna, statyw kolunowy, mikrofon bezprzewodowy podwójny)</t>
  </si>
  <si>
    <t>Zestaw komputerowy - 7 szt.</t>
  </si>
  <si>
    <t>Zestaw komputerowy - 3 szt.</t>
  </si>
  <si>
    <t>Zestaw komputerowy - 4 szt.</t>
  </si>
  <si>
    <t>Zestaw komputerowy - 2 szt.</t>
  </si>
  <si>
    <t>Skaner płaski V370</t>
  </si>
  <si>
    <t>Drukarka FS 4200DN</t>
  </si>
  <si>
    <t>Skaner z podajnikiem dokumentów SOHO</t>
  </si>
  <si>
    <t>Drukarka FS 2100DN</t>
  </si>
  <si>
    <t>Monitor Iiyama Prolite 23'</t>
  </si>
  <si>
    <t>Drukarka OKI</t>
  </si>
  <si>
    <t>Drukarka ECOSYS P3055 DN</t>
  </si>
  <si>
    <t>Komputer Dell All in One OptiPlex - 2 szt.</t>
  </si>
  <si>
    <t>Telewizor LG Led 32</t>
  </si>
  <si>
    <t xml:space="preserve">Telewizor Samsung </t>
  </si>
  <si>
    <t>Projektor Led 96</t>
  </si>
  <si>
    <t xml:space="preserve">Zestaw Xbox 360 </t>
  </si>
  <si>
    <t>Telewizor MANTA Led</t>
  </si>
  <si>
    <t>Komputer Dell Deskop Opti 3240 AIO/Core i 5 - 4 szt.</t>
  </si>
  <si>
    <t>Notebook</t>
  </si>
  <si>
    <t>Laptopy DELL Latitude E5530 z polskim Windows 7 Professional 64bit, Open Office Basic PL 3.3.0 i ESET ND32 Antivirus OEM- 100 sztuk- oddane w użyczenie osobom i świetlicom</t>
  </si>
  <si>
    <t>Tablet Samsung s4 - 3 szt.</t>
  </si>
  <si>
    <t>Kamera cyfrowa PANASONIC</t>
  </si>
  <si>
    <t>Aparat cyfrowy PANASONIC</t>
  </si>
  <si>
    <t>Aparat cyfrowy CANON</t>
  </si>
  <si>
    <t>Aparat cyfrowy CANON POWERSHOT</t>
  </si>
  <si>
    <t>Rzutnik multimedialny CASIO Inkubator</t>
  </si>
  <si>
    <t>Komputer przenośny Lenowo</t>
  </si>
  <si>
    <t>Defibrylator OSP</t>
  </si>
  <si>
    <t>Samsung Galaxy 7 edge - 4 szt.</t>
  </si>
  <si>
    <t>Samsung Xcover 3 - 4 szt.</t>
  </si>
  <si>
    <t xml:space="preserve">Aparat cyfrowy EOS 6D Mark Canon + obiektyw </t>
  </si>
  <si>
    <t>Laptop DELL</t>
  </si>
  <si>
    <t>Tabela nr 4 - Informacja o majątku trwałym w Gminie Sępólno Krajeńskie</t>
  </si>
  <si>
    <t>Urząd Miejski</t>
  </si>
  <si>
    <t>Motopompa</t>
  </si>
  <si>
    <t>0783AA</t>
  </si>
  <si>
    <t>40,5 kW</t>
  </si>
  <si>
    <t>Protekta</t>
  </si>
  <si>
    <t>Remiza Lutowo</t>
  </si>
  <si>
    <t>Agregat prądotwórczy</t>
  </si>
  <si>
    <t>DAF V1</t>
  </si>
  <si>
    <t>T358</t>
  </si>
  <si>
    <t>V1600DT358130-194</t>
  </si>
  <si>
    <t>CSE R572</t>
  </si>
  <si>
    <t>specjalny pożarniczy</t>
  </si>
  <si>
    <t>Magirus Dautz</t>
  </si>
  <si>
    <t>FM 170 D11 FA</t>
  </si>
  <si>
    <t>Lublin II</t>
  </si>
  <si>
    <t>SUL332212X0037271</t>
  </si>
  <si>
    <t>BCF 5899</t>
  </si>
  <si>
    <t>Volkswagen</t>
  </si>
  <si>
    <t>7HC Caravelle</t>
  </si>
  <si>
    <t>WV2ZZZ7HZCH118324</t>
  </si>
  <si>
    <t>CSE 72PH</t>
  </si>
  <si>
    <t>osobowy do przewozu niepełnosprawnych</t>
  </si>
  <si>
    <t xml:space="preserve">Ford </t>
  </si>
  <si>
    <t>Transit</t>
  </si>
  <si>
    <t>WF0VXXGBFV3Y07197</t>
  </si>
  <si>
    <t>RENAULT</t>
  </si>
  <si>
    <t>TRAFIC</t>
  </si>
  <si>
    <t>VF1JLB7B2EY766682</t>
  </si>
  <si>
    <t>18.01.2019</t>
  </si>
  <si>
    <t>12.12.1975</t>
  </si>
  <si>
    <t>30.03.2019</t>
  </si>
  <si>
    <t>21.04.1999</t>
  </si>
  <si>
    <t>13.04.2019</t>
  </si>
  <si>
    <t>18.04.2012</t>
  </si>
  <si>
    <t>04.05.2018</t>
  </si>
  <si>
    <t>25.07.2003</t>
  </si>
  <si>
    <t>12.03.2019</t>
  </si>
  <si>
    <t>29.07.2014</t>
  </si>
  <si>
    <t>29.07.2019</t>
  </si>
  <si>
    <t>07.05.2019</t>
  </si>
  <si>
    <t>Okres ubezpieczenia</t>
  </si>
  <si>
    <t>08.04.2019</t>
  </si>
  <si>
    <t>07.04.2020</t>
  </si>
  <si>
    <t>x</t>
  </si>
  <si>
    <t>CSE K172</t>
  </si>
  <si>
    <t xml:space="preserve"> 01.01.2019</t>
  </si>
  <si>
    <t>31.12.2019</t>
  </si>
  <si>
    <t xml:space="preserve">29.03.2019 </t>
  </si>
  <si>
    <t>28.03.2020</t>
  </si>
  <si>
    <t xml:space="preserve"> 06.05.2020</t>
  </si>
  <si>
    <t>CSE 98UC</t>
  </si>
  <si>
    <t>08.05.2019</t>
  </si>
  <si>
    <t>07.05.2020</t>
  </si>
  <si>
    <t>28.07.2019</t>
  </si>
  <si>
    <t>27.07.2020</t>
  </si>
  <si>
    <t>CSE 39UJ</t>
  </si>
  <si>
    <t>ul. Tadeusza Kościuszki 11
89-400 Sępólno Krajeńskie</t>
  </si>
  <si>
    <t xml:space="preserve">555-10-04-172 </t>
  </si>
  <si>
    <t>000525174</t>
  </si>
  <si>
    <t>8411Z</t>
  </si>
  <si>
    <t>kierowanie podstawowymi rodzajami działalności publicznej</t>
  </si>
  <si>
    <t>cmentarze, place zabaw, kąpieliska</t>
  </si>
  <si>
    <t>info. w kolejnej tabeli</t>
  </si>
  <si>
    <t>Namioty / solary</t>
  </si>
  <si>
    <t xml:space="preserve">solary: brak;
namioty: Zboże x2, Świdwie, Piaseczno x3, Wałdowo, Wiśniewka, Lutowo, Dziechowo,Sępólno Kraj. ul. Kościuszki 11, Wałdówko, Trzciany, Iłowo - łączna wartość księgowa: 19 060,97 zł </t>
  </si>
  <si>
    <t>Zakład Transportu i Usług Sp. z o.o.</t>
  </si>
  <si>
    <t>340853529</t>
  </si>
  <si>
    <t>4939Z</t>
  </si>
  <si>
    <t>ul. Baczyńskiego 6</t>
  </si>
  <si>
    <t>504-00-65-379</t>
  </si>
  <si>
    <t>pozostały transport lądowy i pasażerski gdzieindziej niesklasyfikowany</t>
  </si>
  <si>
    <t>cmentarz</t>
  </si>
  <si>
    <t>2. Zakład Transportu i Usług Sp. z o.o.</t>
  </si>
  <si>
    <t>Budynki</t>
  </si>
  <si>
    <t>warsztatowo- biurowe</t>
  </si>
  <si>
    <t>w każdym pomiesczeniu znajduje się odpowiednia ilość gaśnic, w warsztacie znajdują się gaśnice proszkowe 12 kg w pozostałych pomieszczeniach - gaśnice proszkowe 2 kg, legalizacje gaśnic przeprowadza specjalistyczny zakład</t>
  </si>
  <si>
    <t>cegła wap- piaskowa i bloczki gazobetonowe, cegła ceramiczna</t>
  </si>
  <si>
    <t>gęstożebrowy DZ-3, płyty kanałowe, płyta żelbetowa na belkach stalowych</t>
  </si>
  <si>
    <t>strop j.w. + warstwa spadkowa z gruzu ceglanego, pokrycie papowe</t>
  </si>
  <si>
    <t>nd</t>
  </si>
  <si>
    <t>Drukarka HP P1606DN</t>
  </si>
  <si>
    <t>DVD 215</t>
  </si>
  <si>
    <t>Monitor LCD 19,5" led Philips</t>
  </si>
  <si>
    <t>Komputer PC Lenovo</t>
  </si>
  <si>
    <t>Niszczarka Alligator</t>
  </si>
  <si>
    <t>Zestaw do monitoringu</t>
  </si>
  <si>
    <t>AUTOSAN</t>
  </si>
  <si>
    <t>H-9</t>
  </si>
  <si>
    <t>SUASW3AAP2SO220</t>
  </si>
  <si>
    <t>CSE K701</t>
  </si>
  <si>
    <t>AUTOBUS</t>
  </si>
  <si>
    <t>VOLKSWAGEN</t>
  </si>
  <si>
    <t>WV2ZZZ70Z VH072219</t>
  </si>
  <si>
    <t>CSE V220</t>
  </si>
  <si>
    <t>MIKROBUS</t>
  </si>
  <si>
    <t>C 360</t>
  </si>
  <si>
    <t xml:space="preserve">CSE 88LX </t>
  </si>
  <si>
    <t>CIĄGNIK ROLNICZY</t>
  </si>
  <si>
    <t>D 73203</t>
  </si>
  <si>
    <t xml:space="preserve">CSE 70LU </t>
  </si>
  <si>
    <t>PRZYCZEPA ROLNICZA</t>
  </si>
  <si>
    <t xml:space="preserve">RENAULT </t>
  </si>
  <si>
    <t>TRAFIC 1,9 cdi</t>
  </si>
  <si>
    <t>VF1FLBCB66Y120177</t>
  </si>
  <si>
    <t>CSE 52FS</t>
  </si>
  <si>
    <t>MERCEDES</t>
  </si>
  <si>
    <t>SPRINTER</t>
  </si>
  <si>
    <t>WDB9024221P743451</t>
  </si>
  <si>
    <t>CSE X790</t>
  </si>
  <si>
    <t>DOSTAWCZY</t>
  </si>
  <si>
    <t>przyczepa</t>
  </si>
  <si>
    <t xml:space="preserve">CSE 71LU </t>
  </si>
  <si>
    <t>IRISBUS</t>
  </si>
  <si>
    <t>C50 IVECO</t>
  </si>
  <si>
    <t>ZCFC50A2075686928</t>
  </si>
  <si>
    <t>Daewoo Nubira</t>
  </si>
  <si>
    <t>Nubira</t>
  </si>
  <si>
    <t>KLAJF696EXK304090</t>
  </si>
  <si>
    <t>CSE R040</t>
  </si>
  <si>
    <t>OSOBOWY</t>
  </si>
  <si>
    <t>Ładowarka</t>
  </si>
  <si>
    <t>SCHAEFF</t>
  </si>
  <si>
    <t>841/1488</t>
  </si>
  <si>
    <t>specjalny</t>
  </si>
  <si>
    <t>Koparko- ładowarka</t>
  </si>
  <si>
    <t>JCB</t>
  </si>
  <si>
    <t>JCB3CXSMA02102119</t>
  </si>
  <si>
    <t>Autobus BOVA</t>
  </si>
  <si>
    <t>XL9AA38P230003621</t>
  </si>
  <si>
    <t>CSE 49RM</t>
  </si>
  <si>
    <t>A10T</t>
  </si>
  <si>
    <t>SUADB4ADP1S610147</t>
  </si>
  <si>
    <t>CSE 76XL</t>
  </si>
  <si>
    <t>Setra</t>
  </si>
  <si>
    <t>S215</t>
  </si>
  <si>
    <t>WKK17900001022093</t>
  </si>
  <si>
    <t>CSE 93YK</t>
  </si>
  <si>
    <t>A1112T</t>
  </si>
  <si>
    <t>SUALE5CBP2S640032</t>
  </si>
  <si>
    <t>CSE 5E94</t>
  </si>
  <si>
    <t>Ciągnik URSUS</t>
  </si>
  <si>
    <t>C360</t>
  </si>
  <si>
    <t>CSE 9F43</t>
  </si>
  <si>
    <t>MARBUS</t>
  </si>
  <si>
    <t>B4080</t>
  </si>
  <si>
    <t>ZX94O8OTS2ATVM136</t>
  </si>
  <si>
    <t>CSE 2G67</t>
  </si>
  <si>
    <t>Zamiatarka placowa</t>
  </si>
  <si>
    <t>SWINGO 250 COMPACT</t>
  </si>
  <si>
    <t>zamiatarka samojezdna</t>
  </si>
  <si>
    <t>28-08-2002</t>
  </si>
  <si>
    <t>03.09.2018</t>
  </si>
  <si>
    <t>13-01-2005</t>
  </si>
  <si>
    <t>22.03.2019</t>
  </si>
  <si>
    <t>14-02-1984</t>
  </si>
  <si>
    <t>19.07.2019</t>
  </si>
  <si>
    <t>14-01-1996</t>
  </si>
  <si>
    <t>31.05.2018</t>
  </si>
  <si>
    <t>14-02-2008</t>
  </si>
  <si>
    <t>09.03.2019</t>
  </si>
  <si>
    <t>23-09-2005</t>
  </si>
  <si>
    <t>03.03.2019</t>
  </si>
  <si>
    <t>09-09-1983</t>
  </si>
  <si>
    <t>17.05.2019</t>
  </si>
  <si>
    <t>12.11.2008</t>
  </si>
  <si>
    <t>22.07.2018</t>
  </si>
  <si>
    <t>02.11.2018</t>
  </si>
  <si>
    <t>64 KM</t>
  </si>
  <si>
    <t>02.09.2018</t>
  </si>
  <si>
    <t>28.08.2018</t>
  </si>
  <si>
    <t>25.08.2018</t>
  </si>
  <si>
    <t>17.05.2018</t>
  </si>
  <si>
    <t>04.08.2019</t>
  </si>
  <si>
    <t>04.10.2018</t>
  </si>
  <si>
    <t>10.08.2018</t>
  </si>
  <si>
    <t>09.08.2019</t>
  </si>
  <si>
    <t>URSUS 
wraz z pługiem odśnieżającym do ciągnika</t>
  </si>
  <si>
    <t>2,5 TDI Transporter</t>
  </si>
  <si>
    <t>11.09.2018</t>
  </si>
  <si>
    <t xml:space="preserve"> 10.09.2019</t>
  </si>
  <si>
    <t xml:space="preserve"> 03.02.2019</t>
  </si>
  <si>
    <t xml:space="preserve"> 02.02.2020</t>
  </si>
  <si>
    <t xml:space="preserve"> 01.01.2019 </t>
  </si>
  <si>
    <t xml:space="preserve"> 31.12.2019</t>
  </si>
  <si>
    <t>23.04.2019</t>
  </si>
  <si>
    <t>22.04.2020</t>
  </si>
  <si>
    <t xml:space="preserve">02.01.2019 </t>
  </si>
  <si>
    <t xml:space="preserve"> 01.01.2020</t>
  </si>
  <si>
    <t>CSE 30HK</t>
  </si>
  <si>
    <t>13.11.2018</t>
  </si>
  <si>
    <t>12.11.2019</t>
  </si>
  <si>
    <t>26.01.2019</t>
  </si>
  <si>
    <t>25.01.2020</t>
  </si>
  <si>
    <t xml:space="preserve"> 28.05.2019</t>
  </si>
  <si>
    <t>27.05.2020</t>
  </si>
  <si>
    <t>26.09.2018</t>
  </si>
  <si>
    <t>25.09.2019</t>
  </si>
  <si>
    <t>12.02.2019</t>
  </si>
  <si>
    <t>11.02.2020</t>
  </si>
  <si>
    <t>27.02.2019</t>
  </si>
  <si>
    <t>26.02.2020</t>
  </si>
  <si>
    <t>29.06.2019</t>
  </si>
  <si>
    <t>28.06.2020</t>
  </si>
  <si>
    <t>06.12.2018</t>
  </si>
  <si>
    <t>05.12.2019</t>
  </si>
  <si>
    <t>08.11.2018</t>
  </si>
  <si>
    <t>07.11.2019</t>
  </si>
  <si>
    <t>561-14-39-124</t>
  </si>
  <si>
    <t>000284718</t>
  </si>
  <si>
    <t>9004Z</t>
  </si>
  <si>
    <t>działalność obiektów kulturalnych</t>
  </si>
  <si>
    <t>solary: brak;
3 namioty o wartośći księgowej
 5 208,70 zł</t>
  </si>
  <si>
    <t>1,5 mln</t>
  </si>
  <si>
    <t>20 imprez kulturalnych 
po ok. 10 000 uczestników</t>
  </si>
  <si>
    <t>3.  Centrum Kultury i Sztuki</t>
  </si>
  <si>
    <t>Niszczarka dokumentów Tarnator C2</t>
  </si>
  <si>
    <t>Drukarka Brother DCP-J315W</t>
  </si>
  <si>
    <t>Drukarka Brother DCP-195C</t>
  </si>
  <si>
    <t>Monitor EIZO Foris FS2331-BK</t>
  </si>
  <si>
    <t>Komputer PC</t>
  </si>
  <si>
    <t>Recorder cyfrowy TASCAM DP-24</t>
  </si>
  <si>
    <t>Komputer Apple iMac 27"</t>
  </si>
  <si>
    <t>Drukarka Brother DCPJ152W</t>
  </si>
  <si>
    <t>Niszczarka REXEL Alpha CrossCut</t>
  </si>
  <si>
    <t>UPS Power Cube 650VA Gembird UPS-PC-652A x 3 szt.</t>
  </si>
  <si>
    <t>Niszczarka REXEL DUO</t>
  </si>
  <si>
    <t>Głośniki 2.0 SP-HF 150 czarne drewno 4W USB</t>
  </si>
  <si>
    <t>Niszczarka Fellowes 53C</t>
  </si>
  <si>
    <t>Desktop Lenovo H50-55</t>
  </si>
  <si>
    <t>Niszczarka Genie 580 XCD</t>
  </si>
  <si>
    <t>ASUS All In One A4321UKB</t>
  </si>
  <si>
    <t>Dysk zewnętrzny NH13 1TB</t>
  </si>
  <si>
    <t>Odtwarzacz MP-3 Sansa 8GB</t>
  </si>
  <si>
    <t>Notebook Samsung 535U3C</t>
  </si>
  <si>
    <t>Napęd USB Liteon</t>
  </si>
  <si>
    <t>Projektor Panasonic PT-EX500E</t>
  </si>
  <si>
    <t>Obiektyw Panasonic ET-ELW20</t>
  </si>
  <si>
    <t>Mikser Roland Edirol VR-5</t>
  </si>
  <si>
    <t>Odtwarzacz Blu-ray Sony BDP-S380</t>
  </si>
  <si>
    <t>Transmiter Full HD Itrio HD-W100</t>
  </si>
  <si>
    <t>Grundig Radio+CD RRCD 3720 GDS0910</t>
  </si>
  <si>
    <t>Lampa błyskowa Canon Speedlite 430 EX II</t>
  </si>
  <si>
    <t>Obiektyw Samyang 8 mm</t>
  </si>
  <si>
    <t>Obiektyw Canon EF-S 50 mm</t>
  </si>
  <si>
    <t>Obiektyw Canon EF-S 18-135 mm</t>
  </si>
  <si>
    <t>Obiektyw Canon EF 70-200 mm</t>
  </si>
  <si>
    <t>Aparat do zdjęć ekstremalnych GoPro Hero 3 Silver</t>
  </si>
  <si>
    <t>Kamera cyfrowa Sony</t>
  </si>
  <si>
    <t>Aparat fotograficzny Canon EOS 60d Korpus</t>
  </si>
  <si>
    <t>Aparat fotograficzny Canon EOS 7d Body</t>
  </si>
  <si>
    <t>Gitara elektroakustyczna T.Burton Greengo W CE N</t>
  </si>
  <si>
    <t>Subwoofer KRK RP 10S</t>
  </si>
  <si>
    <t>Monitor odsłuchowy aktywny KRK RP 103 G2 szt.2</t>
  </si>
  <si>
    <t>Syntezator Nord Electro 4 SW 73</t>
  </si>
  <si>
    <t>Kasa fiskalna Euro 500T Handy</t>
  </si>
  <si>
    <t>Dysk zewnętrzny Samsung 1TB</t>
  </si>
  <si>
    <t>Radiomagnetofon Philips AZ 780</t>
  </si>
  <si>
    <t>Słuchawki studyjne Beyerdynamic DT 770 Pro</t>
  </si>
  <si>
    <t>Klimatyzator APK-14 AN x 2</t>
  </si>
  <si>
    <t>Radioodtwarzacz CD Blaupunkt</t>
  </si>
  <si>
    <t>Dysk zewnętrzny Samsung STSHX-M101TCB</t>
  </si>
  <si>
    <t>Czytnik kart C14 All-In-One</t>
  </si>
  <si>
    <t>Behringer X32 mikser cyfrowy</t>
  </si>
  <si>
    <t>Radioodtwarzacz Philips AZ 780</t>
  </si>
  <si>
    <t>Telefon Huawei P8 Lite, DS, Play, White</t>
  </si>
  <si>
    <t>Telefon Huawei P8 Lite, DS, Play, Black</t>
  </si>
  <si>
    <t>Radioodtwarzacz Sony ZSPS50CB</t>
  </si>
  <si>
    <t>Wyrzynarka Egatech 800W</t>
  </si>
  <si>
    <t>Tablet Lenovo</t>
  </si>
  <si>
    <t>Komputerowa maszyna do szycia Janome 601XL</t>
  </si>
  <si>
    <t>Mikrofon dynamiczny Shure Beta 58A</t>
  </si>
  <si>
    <t>Żelazko stacja parowa</t>
  </si>
  <si>
    <t>Dysk przenośny Seagate Stea 1TB</t>
  </si>
  <si>
    <t>Światła Mega Light bar Led szt.4</t>
  </si>
  <si>
    <t>Mikrofon do gitary akustycznej HN 170426-IK</t>
  </si>
  <si>
    <t>Notebook Lenovo G40-30 Intel N2840 2GB 500 GB Win8 - 2 szt.</t>
  </si>
  <si>
    <t>Mikrofon dynamiczny Sennheiser e-904</t>
  </si>
  <si>
    <t>Mikrofon instrumentalny Audio-Technika PRO 35</t>
  </si>
  <si>
    <t>Projektor Epson EH-TW570</t>
  </si>
  <si>
    <t>Dysk przenośny WD Elements 1TB 2,5" - 2 szt.</t>
  </si>
  <si>
    <t>Samsung J530F Galaxy J5 (2017) Black - 2 szt.</t>
  </si>
  <si>
    <t>3. Centrum Kultury i Sztuki</t>
  </si>
  <si>
    <t>Peugeot</t>
  </si>
  <si>
    <t>Partner</t>
  </si>
  <si>
    <t>VF35FKFWF60372838</t>
  </si>
  <si>
    <t>CSE 5C25</t>
  </si>
  <si>
    <t>osobowy</t>
  </si>
  <si>
    <t>1. Centrum Kultury i Sztuki</t>
  </si>
  <si>
    <t>Wiejski Ośrodek Kultury w Wałdowie, 89-400 Sępólno</t>
  </si>
  <si>
    <t>gaśnice, hydranty</t>
  </si>
  <si>
    <t>Wiejski Ośrodek Kultury w Lutowie 89-400 Sępólno</t>
  </si>
  <si>
    <t>Biblioteka Publiczna</t>
  </si>
  <si>
    <t>ul. Wojska Polskiego 22</t>
  </si>
  <si>
    <t>555-11-02-696</t>
  </si>
  <si>
    <t>091196535</t>
  </si>
  <si>
    <t>9101A</t>
  </si>
  <si>
    <t>biblioteka</t>
  </si>
  <si>
    <t>3. Biblioteka Publiczna</t>
  </si>
  <si>
    <t>P-poż( gaśnica proszkowa szt.6, hydranty wewnętrzne na każdej kondygnacji);                                                    Przeciwkradzieżowe-(kraty w oknach na parterze budynku zajmowanego przez Sąd Grodzki), ilość drzwi do budynku 2 sz. ( w 1 drzwiach-zamek antywłamaniowy), urzadzenia alarmowe- brak,  dozór budynku - brak.</t>
  </si>
  <si>
    <t>gaśnica pianowa, urządzenie alarmowe</t>
  </si>
  <si>
    <t>CEGŁY,                          PUSTAKI</t>
  </si>
  <si>
    <t>BETONOWY</t>
  </si>
  <si>
    <t>DACH PŁASKI-BETONOWY,  POKRYCIE- PAPA</t>
  </si>
  <si>
    <t>BARDZO DOBRA</t>
  </si>
  <si>
    <t>DOBRA</t>
  </si>
  <si>
    <t>4.  Biblioteka Publiczna</t>
  </si>
  <si>
    <t>XBOX Konsola 250 GB+ Kinect</t>
  </si>
  <si>
    <t>Zestaw nagłośnienia Behringer EPS 500 MP3</t>
  </si>
  <si>
    <t xml:space="preserve">Tablet LENOVO </t>
  </si>
  <si>
    <t xml:space="preserve">Notebook LENOVO </t>
  </si>
  <si>
    <t>Kamera SONYHRD-CX240</t>
  </si>
  <si>
    <t>Rejestrator cyfrowy ZOOM H-2N</t>
  </si>
  <si>
    <t>Dysk 2 TB</t>
  </si>
  <si>
    <t>Kasa fiskalna EURO SOTE Mini</t>
  </si>
  <si>
    <t>Ośrodek Pomocy Społecznej</t>
  </si>
  <si>
    <t>561-14-59-693</t>
  </si>
  <si>
    <t>092964189</t>
  </si>
  <si>
    <t>ul. Szkolna 8</t>
  </si>
  <si>
    <t>8899Z</t>
  </si>
  <si>
    <t>pozostała pomoc społeczna 
bez zakwaterowania</t>
  </si>
  <si>
    <t>4. Ośrodek Pomocy Społecznej</t>
  </si>
  <si>
    <t>budynek biurowy</t>
  </si>
  <si>
    <t>przeciwpożarowe- gaśnice                       (proszkowe - szt. 2), hydranty - szt. 2 , przeciwkradzieżowe - urządzenie alarmowe obejmuje cały budynek, sygnalizacja dźwiękowa- na zewnątrz i wewnątrz budynku, w pomieszczeniach znajdują się czujniki ruchu, w razie uruchomienia alarmu następuje automatyczne powiadomienie linią telefoniczną agencji ochrony</t>
  </si>
  <si>
    <t>ul.Szkolna 8</t>
  </si>
  <si>
    <t>ściany zewnętrzne parteru warstwowe z gazobetonu, izolacja termiczna styropian i obmurówka z cegły pełnej</t>
  </si>
  <si>
    <t>konstrukcja stalowa</t>
  </si>
  <si>
    <t>konstrukcja stalowa, pokrycie blacha trapezowa</t>
  </si>
  <si>
    <t>dobra</t>
  </si>
  <si>
    <t>bardzo dobra</t>
  </si>
  <si>
    <t>brak</t>
  </si>
  <si>
    <t>5. Ośrodek Pomocy Społecznej</t>
  </si>
  <si>
    <t xml:space="preserve">Drukarka KYOCERA </t>
  </si>
  <si>
    <t>Zestaw komputerowy - 4 szt</t>
  </si>
  <si>
    <t>Kopiarka KYOCERA TASKALFA 181</t>
  </si>
  <si>
    <t>Zestaw komputerowy - 2 szt</t>
  </si>
  <si>
    <t>Telewizor LED 32"</t>
  </si>
  <si>
    <t>Drukarka KYOCERA FS-2100DN</t>
  </si>
  <si>
    <t>UPS Lestar</t>
  </si>
  <si>
    <t>Kopiarka KYOCERA ECOSYS</t>
  </si>
  <si>
    <t>Kopiarka ECOSYS</t>
  </si>
  <si>
    <t>Komputer ZUE-PC</t>
  </si>
  <si>
    <t>Drukarka KYOCERAFS 2100DN</t>
  </si>
  <si>
    <t>Kopiarka Kyocera ECOSYS M 2035</t>
  </si>
  <si>
    <t>Drukarka KYOCERA FS</t>
  </si>
  <si>
    <t>Zestaw komputerowy x 3</t>
  </si>
  <si>
    <t xml:space="preserve">Zestaw komputerowy </t>
  </si>
  <si>
    <t>Drukarka KYOCERA</t>
  </si>
  <si>
    <t>Telewizor LED 32" MANTA</t>
  </si>
  <si>
    <t xml:space="preserve">Notebook </t>
  </si>
  <si>
    <t>Aparat Canon</t>
  </si>
  <si>
    <t>Laptop</t>
  </si>
  <si>
    <t>Notebook/Laptop HP</t>
  </si>
  <si>
    <t>2. Ośrodek Pomocy Społecznej</t>
  </si>
  <si>
    <t>Sępólno Kraj. ul. Kościuszki 5/3</t>
  </si>
  <si>
    <t>Wałdowo 137</t>
  </si>
  <si>
    <t>Zakład Obsługi Oświaty Samorządowej</t>
  </si>
  <si>
    <t>Zakład Obsługi 
Oświaty Samorządowej</t>
  </si>
  <si>
    <t>92494660</t>
  </si>
  <si>
    <t>561-13-66-997</t>
  </si>
  <si>
    <t>6920Z</t>
  </si>
  <si>
    <t>6. Zakład Obsługi Oświaty Samorządowej</t>
  </si>
  <si>
    <t>Drukarka</t>
  </si>
  <si>
    <t>Komputer - 2 szt.</t>
  </si>
  <si>
    <t>Gminne Przedszkole nr 1</t>
  </si>
  <si>
    <t>Gminne Przedszkole nr 2</t>
  </si>
  <si>
    <t>Nowy Rynek 2</t>
  </si>
  <si>
    <t>561-14-21-348</t>
  </si>
  <si>
    <t>000947320</t>
  </si>
  <si>
    <t>8510Z</t>
  </si>
  <si>
    <t>przedszkole</t>
  </si>
  <si>
    <t>działalność 
rachunkowo - księgowa</t>
  </si>
  <si>
    <t>plac zabaw, szatnia</t>
  </si>
  <si>
    <t>5. Gminne Przedszkole nr 1</t>
  </si>
  <si>
    <t>Budynek przedszkolny</t>
  </si>
  <si>
    <t>Do pracy z dziećmi</t>
  </si>
  <si>
    <t>TAK</t>
  </si>
  <si>
    <t>budynek gospodarczy</t>
  </si>
  <si>
    <t>sala rehabilitacyjna</t>
  </si>
  <si>
    <t xml:space="preserve"> do ćwiczen i rehabilitacji</t>
  </si>
  <si>
    <t>Klatka schodowa z łącznikiem</t>
  </si>
  <si>
    <t>przemieszczanie się</t>
  </si>
  <si>
    <t>odtworzeniowa</t>
  </si>
  <si>
    <t>2 Hdranty ppo, zamki</t>
  </si>
  <si>
    <t>zamki</t>
  </si>
  <si>
    <t>zamki,hydrant</t>
  </si>
  <si>
    <t>dachówka ceramiczna</t>
  </si>
  <si>
    <t>pustak</t>
  </si>
  <si>
    <t>drewniana,blacha</t>
  </si>
  <si>
    <t>metalowe</t>
  </si>
  <si>
    <t>pustak, cegła</t>
  </si>
  <si>
    <t>dachowka ceramiczna</t>
  </si>
  <si>
    <t>bardzo dobre</t>
  </si>
  <si>
    <t>Bardzo dobra</t>
  </si>
  <si>
    <t>dostateczna, bardzo dobra</t>
  </si>
  <si>
    <t>nije występuje</t>
  </si>
  <si>
    <t>nie wystepuje</t>
  </si>
  <si>
    <t xml:space="preserve"> bardzo dobra</t>
  </si>
  <si>
    <t>7.  Gminne Przedszkole nr 1</t>
  </si>
  <si>
    <t>Tablica interaktywna</t>
  </si>
  <si>
    <t>Tablica interaktywna( AVTEKTT000) v</t>
  </si>
  <si>
    <t xml:space="preserve">Tablica interaktywna </t>
  </si>
  <si>
    <t>Tablica interaktywna Onfinity</t>
  </si>
  <si>
    <t>Tablica interaktywna AVTEK</t>
  </si>
  <si>
    <t>komputer stacjonarny</t>
  </si>
  <si>
    <t>laptop do tablicy</t>
  </si>
  <si>
    <t>rzutnik</t>
  </si>
  <si>
    <t>Laptop Notebook HP</t>
  </si>
  <si>
    <t>aparat cyfrowy Olympus</t>
  </si>
  <si>
    <t xml:space="preserve">projektor Sony </t>
  </si>
  <si>
    <t>Notebook Acer Aspire do tablicy</t>
  </si>
  <si>
    <t xml:space="preserve">Projektor Infocus </t>
  </si>
  <si>
    <t>NOTEBOOK LENOVO - 2 szt.</t>
  </si>
  <si>
    <t>Laptop NT LENOVO E</t>
  </si>
  <si>
    <t>Projewktor BENO MS506</t>
  </si>
  <si>
    <t>2. Gminne Przedszkole nr 1</t>
  </si>
  <si>
    <t>Piec do C.O</t>
  </si>
  <si>
    <t>98-27746901247</t>
  </si>
  <si>
    <t>95 KW</t>
  </si>
  <si>
    <t>ul. Bajkowa 1</t>
  </si>
  <si>
    <t>561-14-34-173</t>
  </si>
  <si>
    <t>092584794</t>
  </si>
  <si>
    <t>plac zabaw, szatnia, stołówka</t>
  </si>
  <si>
    <t>w ścianach wewnętrznych budynku, wypełniona wełną mineralną</t>
  </si>
  <si>
    <t>ok. 4, festyny, bale, pikniki, ok. 450 uczestników</t>
  </si>
  <si>
    <t>6. Gminne Przedszkole nr 2</t>
  </si>
  <si>
    <t>Budynek Przedszkola</t>
  </si>
  <si>
    <t>działalność wychowawczo- dydaktyczno- opiekuńcza</t>
  </si>
  <si>
    <t>drzwi zewnętrzne zamykane na podwójne zamki, zamontowany wewnętrzny system alarmowy, 2 wewnętrzne hydranty p-poż, wyłącznik główny prądu</t>
  </si>
  <si>
    <t>płyta, system ciechanowski, zewnetrznie docieplona styropianem i pokryta tynkiem elewacyjnym</t>
  </si>
  <si>
    <t>drewniany, pokryty papą termozgrzewalną</t>
  </si>
  <si>
    <t>drewniany, papa termozgrzewalna</t>
  </si>
  <si>
    <t>tak, w 1\8 części</t>
  </si>
  <si>
    <t>8.  Gminne Przedszkole nr 2</t>
  </si>
  <si>
    <t>tablica interaktywna szt.1</t>
  </si>
  <si>
    <t>tablica interaktywna</t>
  </si>
  <si>
    <t>xerokopiarka</t>
  </si>
  <si>
    <t>aparat fotograficzny</t>
  </si>
  <si>
    <t>radiomagnetofon</t>
  </si>
  <si>
    <t>dysk przenośny</t>
  </si>
  <si>
    <t>telefony komórkowe Samsung - 2 szt.</t>
  </si>
  <si>
    <t>Szkoła Podstawowa w Lutowie</t>
  </si>
  <si>
    <t>Lutowo 1</t>
  </si>
  <si>
    <t>090429760</t>
  </si>
  <si>
    <t>561-14-54-684</t>
  </si>
  <si>
    <t>8520Z</t>
  </si>
  <si>
    <t>szkoła podstawowa</t>
  </si>
  <si>
    <t>7. Szkoła Podstawowa w Lutowie</t>
  </si>
  <si>
    <t>Sala gimnastyczna</t>
  </si>
  <si>
    <t>działalność oświatowa</t>
  </si>
  <si>
    <t>Ogrodzenie</t>
  </si>
  <si>
    <t>Boisko "Orlik"</t>
  </si>
  <si>
    <t>Skocznia i bieżnia</t>
  </si>
  <si>
    <t>Chodnik  przy szkole</t>
  </si>
  <si>
    <t>21 291, 59</t>
  </si>
  <si>
    <t>Budynek szkolny</t>
  </si>
  <si>
    <t>gaśnice proszkowe 8 szt., hydranty wewnętrzne 6 szzt., czujniki i urządzenia alarmowe , kraty w pracowni komputerowej, monitoring)</t>
  </si>
  <si>
    <t>cegła pełna ceramiczna i gazobeton</t>
  </si>
  <si>
    <t>płyty kanałowe typu szkolnego</t>
  </si>
  <si>
    <t>konstrukcja nośna strop z płyt kanałowych, murki ażurowe z bloków gazobetonowych na których ułożona płyty korytkowe dachowe , izolacja wełną mineralną , styropianem i papą</t>
  </si>
  <si>
    <t>cegła czerwona</t>
  </si>
  <si>
    <t>belki drewniane pokryte blochodachówką</t>
  </si>
  <si>
    <t>belki drewniane, deski, trzcina, glina</t>
  </si>
  <si>
    <t>dostateczna</t>
  </si>
  <si>
    <t>9. Szkoła Podstawowa w Lutowie</t>
  </si>
  <si>
    <t>tablice interaktywne( 3 szt), notebooki ( 3szt), projektory (3 szt) , zawieszenia</t>
  </si>
  <si>
    <t>tablica interaktywna, projektor multimedialny</t>
  </si>
  <si>
    <t>Zestaw komputerowy PHILIPS</t>
  </si>
  <si>
    <t>tablica interaktywna AVTEK -II z prokektorem UST VIDIS</t>
  </si>
  <si>
    <t>laptop TOSHiBa</t>
  </si>
  <si>
    <t>nagłosnienie Yamaha</t>
  </si>
  <si>
    <t>notebook Vostro 3568</t>
  </si>
  <si>
    <t>system CCTV IP DAHUA 16 kanałów, 
4 kamery IP</t>
  </si>
  <si>
    <t>Szkoła Podstawowa w Wałdowie</t>
  </si>
  <si>
    <t>090429782</t>
  </si>
  <si>
    <t>561-14-54-661</t>
  </si>
  <si>
    <t>Wałdowo 90</t>
  </si>
  <si>
    <t>plac zabaw, szatnia, stołówka, świetlica</t>
  </si>
  <si>
    <t>w sali gimnastycznej (pianka utwardzalna)</t>
  </si>
  <si>
    <t>ok. 3 imprez kulturalno-oświatowych, po ok. 300-400 uczestnikó</t>
  </si>
  <si>
    <t>8. Szkoła Podstawowa w Wałdowie</t>
  </si>
  <si>
    <t>Budynek szkolny nowy</t>
  </si>
  <si>
    <t>działalność dydaktyczno - wychowawcza i opiekuńcza</t>
  </si>
  <si>
    <t>1939/1976 modernizacja (nadbudowa) drugiego piętra       w 1976 roku</t>
  </si>
  <si>
    <t>Budynek szkolny stary +(adaptacja strychu na pomieszczenie dydaktyczne)</t>
  </si>
  <si>
    <t>1939/2011 adaptacja poddasza, modernizacja poddasza na pomieszczenia dydaktyczne</t>
  </si>
  <si>
    <t>Budynek dydaktyczny, świetlica</t>
  </si>
  <si>
    <t>1928/2007 modernizacja</t>
  </si>
  <si>
    <t>Boisko Orlik, w tym budynek sanitarno-szatniowy, cały kompleks</t>
  </si>
  <si>
    <t>działalność sportowa</t>
  </si>
  <si>
    <t xml:space="preserve">Skocznia i bieżnia </t>
  </si>
  <si>
    <t>Ogrodzenie terenu szkoły w tym brama wjazdowa</t>
  </si>
  <si>
    <t>Parking, chodnik-polbruk do budynku dydktycznego świetlicy, chodnik wokół szkoły</t>
  </si>
  <si>
    <t>Toalety</t>
  </si>
  <si>
    <t>działalność dydaktyczno - wychowawcza iopiekuńcza</t>
  </si>
  <si>
    <t>działalność dydaktyczno - wychowawcza i
opiekuńcza</t>
  </si>
  <si>
    <t>gaśnice 8 szt., hydranty 4 szt., kraty na drzwiach do sali komputerowej na II piętrze i biblioteki, drzwi do budynku 4 szt., do sali gimnastycznej 2 szt zamki patentowe, kłódki na kratach antywłamaniowe  system alarmowy, który obejmuje: wejscie do budynku szkoły, korytarz na parterze i na I i II piętrze, sekretariat, gabinet dyrektora, pracownie komputerowa na II piętrze; sygnalizacja swietlna i dźwiękowa sygnalizatory znajdują się na budynku głównym szkoły i łączniku, powiadomienie do policji., dozór pracowniczy część doby, zabezpieczenie główne antyprzepięciowe</t>
  </si>
  <si>
    <t>z cegły ceramicznej pełnej i gazobetonu</t>
  </si>
  <si>
    <t>drewniane, belkowe</t>
  </si>
  <si>
    <t>żelbetonowy pokryty papą asfaltową</t>
  </si>
  <si>
    <t>cegła ceramiczna pełna</t>
  </si>
  <si>
    <t>blacha falista</t>
  </si>
  <si>
    <t>z cegły palonej</t>
  </si>
  <si>
    <t>drewniany</t>
  </si>
  <si>
    <t>konstrukcja drewniana dwuspadowa, pokrycie blacha dachówkopodobna</t>
  </si>
  <si>
    <t>pustaki ceramiczne i betonowe, cegła palona</t>
  </si>
  <si>
    <t>z elementow stalowych</t>
  </si>
  <si>
    <t>dwuspadowy, wykonany z płyt warstwowych</t>
  </si>
  <si>
    <t>C.O. - dobry</t>
  </si>
  <si>
    <t>3 (parter, I piętro, II piętro)</t>
  </si>
  <si>
    <t>2 (parter, poddasze)</t>
  </si>
  <si>
    <t>1 (parter)</t>
  </si>
  <si>
    <t>10. Szkoła Podstawowa w Wałdowie</t>
  </si>
  <si>
    <t>Drukarka HP LaserJet P1102W</t>
  </si>
  <si>
    <t>Telefon stacjonarny Panasonic</t>
  </si>
  <si>
    <t>Niszczarka Rexel</t>
  </si>
  <si>
    <t>Zestaw komputerowy PC ADAX</t>
  </si>
  <si>
    <t>Wizualizer EPSON ELP-DC 06</t>
  </si>
  <si>
    <t>Zestaw - tablica interaktywna i projektor multimedialny</t>
  </si>
  <si>
    <t>Drukarka Color Laser Jet Pro M252 n</t>
  </si>
  <si>
    <t>Tablica interaktywna (zestaw: projektor, notebook, głośniki, zawieszenie) - 3 szt.</t>
  </si>
  <si>
    <t>Komputery PC LENOVO (10 szt. x 1 760,00 zł)</t>
  </si>
  <si>
    <t>Interaktywny monitor dotykowy MAC Z5</t>
  </si>
  <si>
    <t>Tablica interaktywna MAC Z4, projektor EPSON, zestaw głośników Z6</t>
  </si>
  <si>
    <t>Kopirka KYOCERA TASKalfa 1800</t>
  </si>
  <si>
    <t>Laptop  DELL</t>
  </si>
  <si>
    <t xml:space="preserve">Laptop TOSHIBA </t>
  </si>
  <si>
    <t xml:space="preserve">Laptop DELL </t>
  </si>
  <si>
    <t>Aparat fotograficzny NIKON D3400</t>
  </si>
  <si>
    <t>Tablet KRUGER&amp;MATZ (3 szt.)</t>
  </si>
  <si>
    <t>Telefon komórkowy SAMSUNG J530F Galaxy J5</t>
  </si>
  <si>
    <t xml:space="preserve">Telefon komórkowy Huawei P9 Lite </t>
  </si>
  <si>
    <t>Laptop LENOVO</t>
  </si>
  <si>
    <t>Szkoła Podstawowa nr 1</t>
  </si>
  <si>
    <t>Szkoła Podstawowa nr 3</t>
  </si>
  <si>
    <t>ul. Wojska Polskiego 34</t>
  </si>
  <si>
    <t>090429753</t>
  </si>
  <si>
    <t>561-14-31-803</t>
  </si>
  <si>
    <t>szatnia</t>
  </si>
  <si>
    <t>9. Szkoła Podstawowa nr 1</t>
  </si>
  <si>
    <t xml:space="preserve">gmach szkoły </t>
  </si>
  <si>
    <t>szkolnictwo</t>
  </si>
  <si>
    <t>II poł. XIX w.</t>
  </si>
  <si>
    <t>w tym szkoła, hol, kotłownia</t>
  </si>
  <si>
    <t>1985-1986</t>
  </si>
  <si>
    <t>sala gimnastyczna, pracownia komputerowa, biblioteka, gab. pedagoga</t>
  </si>
  <si>
    <t>ubikacje</t>
  </si>
  <si>
    <t>2013 - toaleta dziewcząt, 2012 - toaleta chłopców</t>
  </si>
  <si>
    <t>nawierzchnia</t>
  </si>
  <si>
    <t>brak danych</t>
  </si>
  <si>
    <t xml:space="preserve">Ogrodzenie </t>
  </si>
  <si>
    <t>Plac apelowy</t>
  </si>
  <si>
    <t>Termomodernizacja budynku</t>
  </si>
  <si>
    <t>Chodnik</t>
  </si>
  <si>
    <t>08.10.2010</t>
  </si>
  <si>
    <t>Brama</t>
  </si>
  <si>
    <t>29.12.2010</t>
  </si>
  <si>
    <t>Podjazd dla niepełnosprawnych</t>
  </si>
  <si>
    <t>31.12.2010</t>
  </si>
  <si>
    <t xml:space="preserve">Boisko "Moje Boisko ORLIK 2012" </t>
  </si>
  <si>
    <t>30.09.2010</t>
  </si>
  <si>
    <t>Gabinet stomatologiczny</t>
  </si>
  <si>
    <t>Pokrycie dachowe (konserwacja)</t>
  </si>
  <si>
    <t>27.10.2016</t>
  </si>
  <si>
    <t>gaśnice proszkowe, hydranty wewnętrzne, monitoring, alarm - sygnalizacja świetlna i dźwiękowa z powiadomieniem policji, instalacja przeciwpożarowa, podwójne zamki w drzwiach zewnętrznych</t>
  </si>
  <si>
    <t>gaśnice proszkowe, hydranty wewnętrzne, kraty wewnętrzne w pracowni komputerowej, czujniki przed kradzieżą, instalacja przeciwpożarowa, drzwi podwójne zewnętrzne z dwoma zamkami, monitoring</t>
  </si>
  <si>
    <t>alarm - sygnalizacja świtlna i dźwiękowa z powiadomieniem policji, instalacja przeciwpożarowa</t>
  </si>
  <si>
    <t>monitoring</t>
  </si>
  <si>
    <t>monitoring, sygnalizacja świetlna i dźwiękowa z powiadomieniem policji</t>
  </si>
  <si>
    <t>monitoring-częściowy, ogrodzenie, bramy</t>
  </si>
  <si>
    <t>cegła ceramiczna</t>
  </si>
  <si>
    <t>w budynku głównum wykonane są na dźwigarach stalowych "Kleina", typu ciężkiego</t>
  </si>
  <si>
    <t>dach o konstrukcji drewnianej, dwuspadowy, płatwiowo-kleszczowy, dach w części ocieplony  od spody wełną mineralną</t>
  </si>
  <si>
    <t>pustak gazobetonowy, cegła kratówka</t>
  </si>
  <si>
    <t>stropodach, pokryty styropapą grubości 15cm, konstrukcję dachu stanowią dźwigary stalowe i płyty kanałowe</t>
  </si>
  <si>
    <t>3+piwnica</t>
  </si>
  <si>
    <t>11. Szkoła Podstawowa nr 1</t>
  </si>
  <si>
    <t>Kserokopiarka KYOCERA 1635</t>
  </si>
  <si>
    <t>Drukarka laserowa Brother HL 1110E</t>
  </si>
  <si>
    <t>Router ADSL 2+</t>
  </si>
  <si>
    <t>Tablica interaktywna INTECH MR8187 z projektorem</t>
  </si>
  <si>
    <t>Router TP-LINK WR1043ND</t>
  </si>
  <si>
    <t>Zestaw komputerowy (14 zestawów)</t>
  </si>
  <si>
    <t>Kopiarka Olivetii D-Copia</t>
  </si>
  <si>
    <t xml:space="preserve">Nagrywarka Slim sata </t>
  </si>
  <si>
    <t>Telewizor Samsung</t>
  </si>
  <si>
    <t>Elektroniczna waga medyczna ze wzrostomierzem</t>
  </si>
  <si>
    <t>Centrala telefoniczna Platan Prima Mini</t>
  </si>
  <si>
    <t>Fax Panasonic KX-FC278PD-S</t>
  </si>
  <si>
    <t xml:space="preserve">Aparat cyfrowy PANASONIC </t>
  </si>
  <si>
    <t>Dyktafon OLYMPUS</t>
  </si>
  <si>
    <t>Pilot do prezentacji LOGITECH Wireless Presenter 2400 (2 sztuki)</t>
  </si>
  <si>
    <t>Laptop Lenovo IdeaPad G500S</t>
  </si>
  <si>
    <t>Laptop TOSHIBA P5ST-A5118</t>
  </si>
  <si>
    <t>Notebook LENOVO G60-70</t>
  </si>
  <si>
    <t>Aparat cyfrowy SONY L3000 2 szt. (cena jedn. 1209,00zł)</t>
  </si>
  <si>
    <t>Laptop Lenovo G50</t>
  </si>
  <si>
    <t>Projektor ACER + lampa</t>
  </si>
  <si>
    <t>Tablet Eagle 960</t>
  </si>
  <si>
    <t>Projektor ACER S13873WHne</t>
  </si>
  <si>
    <t xml:space="preserve">Laptop Lenovo </t>
  </si>
  <si>
    <t>Tablet LenovoTab A10-30</t>
  </si>
  <si>
    <t>Laminator (2 sztuki)</t>
  </si>
  <si>
    <t xml:space="preserve">Notebook Dell Inspiration </t>
  </si>
  <si>
    <t>Notebook Lenovo</t>
  </si>
  <si>
    <t>Laptop Asus</t>
  </si>
  <si>
    <t>DVD Senscor SDV</t>
  </si>
  <si>
    <t>Rejestrator Trybrydowy + dysk + kamera (wewnątrz budynku)</t>
  </si>
  <si>
    <t>Kamera APTI-Y2066-2812 (na zewnątrz)</t>
  </si>
  <si>
    <t>Kamera APTI-Y20V3-2812W - 3 sztuki (wewnątrz budynku)</t>
  </si>
  <si>
    <t>Kamera Wandaloodporna - 2 sztuki (wewnątrz budynku)</t>
  </si>
  <si>
    <t>Kamera Gemi Technology - 2 sztuki (na zewnątrz)</t>
  </si>
  <si>
    <t>Boombox - radiomagnetofon 5szt. (cena jedn. 128,00zł)</t>
  </si>
  <si>
    <t>ul. Szkolna 1</t>
  </si>
  <si>
    <t>090429730</t>
  </si>
  <si>
    <t>561-14-31-826</t>
  </si>
  <si>
    <t>10. Szkoła Podstawowa nr 3</t>
  </si>
  <si>
    <t>budynek szkolny</t>
  </si>
  <si>
    <t>placówka oświatowa</t>
  </si>
  <si>
    <t>zaplecze gospodarcze</t>
  </si>
  <si>
    <t>Moje boisko "Orlik 2012" i bieżnia lekkoatletyczna</t>
  </si>
  <si>
    <t>obiekt sportowy</t>
  </si>
  <si>
    <t>Ogrodzenie + brama</t>
  </si>
  <si>
    <t>Balustrada</t>
  </si>
  <si>
    <t>gaśnice-17, hudranty-8, drzwi do budynku- 4 sztuki,do Sali gimnastycznej-2szt., zamki patentowe, system alarmowy,który obejmuje:wejście do budynku szkoły, korytarz na parterze, na I i II piętrze, sekretariat,gabinet dyrektora, pracownie komputerowe na I piętrze, sygnalizacja świetlna i dźwiękowa, sygnalizatory znajdują się na budynku głównym szkoły i łączniku, powiadomienie policji, dozór pracowniczy część doby, monitoring</t>
  </si>
  <si>
    <t>zły do remontu</t>
  </si>
  <si>
    <t>żużlobeton</t>
  </si>
  <si>
    <t>żelbetonowe</t>
  </si>
  <si>
    <t>płyty betonowe</t>
  </si>
  <si>
    <t>supereksy</t>
  </si>
  <si>
    <t>termopapa</t>
  </si>
  <si>
    <t>steropapa</t>
  </si>
  <si>
    <t>12. Szkoła Podstawowa nr 3</t>
  </si>
  <si>
    <t>Tablica interaktywna QOMO QWB 20-PS 88 (79,5")</t>
  </si>
  <si>
    <t>Tablica interaktywna INTECH MR</t>
  </si>
  <si>
    <t>Zestaw tablic interaktywnych</t>
  </si>
  <si>
    <t>Zestaw komputerowy (1 szt.) prac.nr 1</t>
  </si>
  <si>
    <t>Zestaw komputerowy (14 szt.) prac.nr 1</t>
  </si>
  <si>
    <t>2 zestawy tablic interaktywnych 
AVTEK + głośniki</t>
  </si>
  <si>
    <t>laptop</t>
  </si>
  <si>
    <t>Laptop   5 szt.</t>
  </si>
  <si>
    <t>Aparat cyfrowy  Canon - 3 sztuki</t>
  </si>
  <si>
    <t>Aparat cyfrowy  Fuji - 3 sztuki</t>
  </si>
  <si>
    <t>Projektor NEC M260XS</t>
  </si>
  <si>
    <t>Laptop Lenovo G 50</t>
  </si>
  <si>
    <t>Projektor  NEC + uchwyt</t>
  </si>
  <si>
    <t>Tablet Samsung</t>
  </si>
  <si>
    <t>telefon</t>
  </si>
  <si>
    <t>Wideoprojektor ACER</t>
  </si>
  <si>
    <t>Tablet</t>
  </si>
  <si>
    <t>Laptop Intel</t>
  </si>
  <si>
    <t>Szkoła Podstawowa w Zalesiu</t>
  </si>
  <si>
    <t>Zalesie 36</t>
  </si>
  <si>
    <t>090429799</t>
  </si>
  <si>
    <t>561-14-21-302</t>
  </si>
  <si>
    <t>ok. 2 imprez okolicznościowych, po ok. 200 uczestników</t>
  </si>
  <si>
    <t>11. Szkoła Podstawowa w Zalesiu</t>
  </si>
  <si>
    <t>Polbruk wokół szkoły</t>
  </si>
  <si>
    <t>Altana ogrodowa</t>
  </si>
  <si>
    <t xml:space="preserve">Ogrodzenie i szambo </t>
  </si>
  <si>
    <t>gaśnice 5 szt. proszkowe 6 kg.(A, B, C - 3 szt), i 12 kg.(B, C sz.-  2) drzwi w budynku szt. 2, zamki patentowe, zainstalowany system alarmowy obejmuje wejście do budynku szkoły, gabinet dyrektora szkoły, pokój nauczycielski, pracownię komputerową na I piętrze, sygnalizacja alarmu świetlno - dzwiękowa i powiadomienie na policję.</t>
  </si>
  <si>
    <t>Budynek szkolny z dobudową
(uwzględniona wartość termomodernizacji budynku 
- 2017r.)</t>
  </si>
  <si>
    <t>pustaki</t>
  </si>
  <si>
    <t>żelbetonowy</t>
  </si>
  <si>
    <t>13. Szkoła Podstawowa w Zalesiu</t>
  </si>
  <si>
    <t>Telefon komórkowy Samsung Galaxy J 530 - 2 szt.</t>
  </si>
  <si>
    <t>Ruter</t>
  </si>
  <si>
    <t>Sterownik dzwonka szkolnego</t>
  </si>
  <si>
    <t>Tablica interaktywna (zestaw: projektor, notebook, zawieszenie, głośniki) - 3 szt.</t>
  </si>
  <si>
    <t>Tablica intraktywna (zestaw) z programu Aktywna Tablica</t>
  </si>
  <si>
    <t>Kopiarka</t>
  </si>
  <si>
    <t>Aparat fotograficzny</t>
  </si>
  <si>
    <t>Telefon komókowy Samsung J530F Galaxy</t>
  </si>
  <si>
    <t>Laptop - 2 szt.</t>
  </si>
  <si>
    <t>Szkoła Podstawowa w Zbożu</t>
  </si>
  <si>
    <t>Zboże 10</t>
  </si>
  <si>
    <t>561-04-21-377</t>
  </si>
  <si>
    <t>090429776</t>
  </si>
  <si>
    <t>12. Szkoła Podstawowa w Zbożu</t>
  </si>
  <si>
    <t xml:space="preserve">Budynek szkolny </t>
  </si>
  <si>
    <t xml:space="preserve">budynek szkolny - placówka oświatowa </t>
  </si>
  <si>
    <t>Budynek gospodarczy</t>
  </si>
  <si>
    <t xml:space="preserve">Budynek gospodarczy </t>
  </si>
  <si>
    <t>Polbruk położony przy budynku szkolnym</t>
  </si>
  <si>
    <t>Brama wjazdowa przesuwana</t>
  </si>
  <si>
    <t xml:space="preserve">Plac zabaw </t>
  </si>
  <si>
    <t xml:space="preserve">Herb szkolny - naścienne godło szkoły </t>
  </si>
  <si>
    <t xml:space="preserve">Ogrodzenie budynku szkoły z siatki na słupach metalowych </t>
  </si>
  <si>
    <t xml:space="preserve">4 gaśnice proszkowe (6 kg); kraty w oknach (parter- 1 okno kuchnia, 2 okna sala komputerowa); alarm całodobowy sygnalizacja dźwiękowa z podłączeniem do Policji i Dyrektora Szkoły, obejmująca cały budynek; dozór pracowniczy część doby; drzwi plastikowe, podwójne 2 szt. (1 od zaplecza dwa zamki, 1 od frontu dwa zamki, instalacja przeciwpiorunowa </t>
  </si>
  <si>
    <t>zamykana na kłódkę</t>
  </si>
  <si>
    <t xml:space="preserve">ogrodzony  i zamkniety teren szkoły </t>
  </si>
  <si>
    <t xml:space="preserve">wykonane z cegły ceramicznej, pełnej, kl. 100, na zaprawie cementowo - wapiennej </t>
  </si>
  <si>
    <t>Strop DMS</t>
  </si>
  <si>
    <t xml:space="preserve">Stropodach typu DMS ocieplony warstwą żużla wyługowanego, niewentylowany, ułożony ze spadkiem 5-7%, pokrycie dachu z papy termozgrzewalnej </t>
  </si>
  <si>
    <t xml:space="preserve">dobry </t>
  </si>
  <si>
    <t xml:space="preserve">bardzo dobry </t>
  </si>
  <si>
    <t xml:space="preserve">nie dotyczy </t>
  </si>
  <si>
    <t>14. Szkoła Podstawowa w Zbożu</t>
  </si>
  <si>
    <t>Monitor LG (2 szt.)</t>
  </si>
  <si>
    <t xml:space="preserve">Monitor LED </t>
  </si>
  <si>
    <t xml:space="preserve">Komputer ZUE - PC </t>
  </si>
  <si>
    <t xml:space="preserve">Monitor LCD 19,5 LED </t>
  </si>
  <si>
    <t>Koputer Lenovo S510 SFFG4400 (4 szt.)</t>
  </si>
  <si>
    <t>3 zestawy tablic interaktywnych (3 tablice, 3 projektory, 3 komputery)</t>
  </si>
  <si>
    <t>Komputer LENOVO S510 G4 400 (6 szt.)</t>
  </si>
  <si>
    <t xml:space="preserve">Zestaw multimedialny z projektorem i nagłośnieniem MYBOA RD + EPSON, </t>
  </si>
  <si>
    <t xml:space="preserve">Projektor ultrakrótko ogniskowy EPSON </t>
  </si>
  <si>
    <t>Projektor VIVITEK D757 WT</t>
  </si>
  <si>
    <t>MONITOR LG 22MP48HQ-P IPS</t>
  </si>
  <si>
    <t>Kserokopiarka RICOH MP2352</t>
  </si>
  <si>
    <t>Wieża Pioneerx - EM 11</t>
  </si>
  <si>
    <t>Wieża LG CM-1930</t>
  </si>
  <si>
    <t>Wieża LG XA-16</t>
  </si>
  <si>
    <t>Notebook HP 15-DO70SW INTEL 2020M</t>
  </si>
  <si>
    <t>Laminator OPUS</t>
  </si>
  <si>
    <t>Urządzenie wielofunkcyjne EPSON L365</t>
  </si>
  <si>
    <t>Wieża Samsung MICRO MM-E 330/EN z przewodem</t>
  </si>
  <si>
    <t>Niszczarka do dokumentów ProfiOffice Piranna 110CC+</t>
  </si>
  <si>
    <t>Telefon komórkowy SAMSUNG J530F GALAXY J5</t>
  </si>
  <si>
    <t xml:space="preserve">Telefon komórkoWY LG M250E K10 2017 DUAL </t>
  </si>
  <si>
    <t>Szkoła Podstawowa w Wiśniewie</t>
  </si>
  <si>
    <t>Wiśniewa 14</t>
  </si>
  <si>
    <t>561-14-21-489</t>
  </si>
  <si>
    <t>090429807</t>
  </si>
  <si>
    <t>3 imprezy środowiskowe, po ok. 300 uczestników</t>
  </si>
  <si>
    <t>13. Szkoła Podstawowa w Wiśniewie</t>
  </si>
  <si>
    <t>Budynek szkolny - główny + (termomodetnizacja dachu oraz budynku))</t>
  </si>
  <si>
    <t>Budynek szkolny - łącznik i świetlica</t>
  </si>
  <si>
    <t>Magazyn sprzętu świetlicowego i gospodarczego</t>
  </si>
  <si>
    <t>Plac zabaw z elementów drewnianych</t>
  </si>
  <si>
    <t>Herb, logo szkoły</t>
  </si>
  <si>
    <t>Płyta - nawierzchnia polbrukowa</t>
  </si>
  <si>
    <t>Boisko z trway syntetycznej</t>
  </si>
  <si>
    <t>Kompleks rekreacyjno-sportowy</t>
  </si>
  <si>
    <t>2 wiaty stadionowe</t>
  </si>
  <si>
    <t>Drewniany pawilon</t>
  </si>
  <si>
    <t>Wiata</t>
  </si>
  <si>
    <t>Szambo</t>
  </si>
  <si>
    <t>Polbruk na terenie przyszkonym</t>
  </si>
  <si>
    <t>alarm całodobowy z podłączeniem na Policję i do Dyrektora Szkoły;hydrant, 3 gaśnice i 1 w kotłowni, drzwi wejściowe z dwoma zamkami; instalacja przeciwpiorunowa</t>
  </si>
  <si>
    <t>hydrant, 2 gaśnice, drzwi wejściowe z dwoma zamkami, kraty na oknach świetlicy</t>
  </si>
  <si>
    <t>dwa zamki w drzwiach wejściowych</t>
  </si>
  <si>
    <t>ogrodzony i zamknięty teren szkoły</t>
  </si>
  <si>
    <t>ogrodzony i zamknięty teren szkoły, hydrant</t>
  </si>
  <si>
    <t>sklepienie ceglane, kolebkowe</t>
  </si>
  <si>
    <t>DZ-3 stropodach płaski kryty styropapą</t>
  </si>
  <si>
    <t>siporeks + styropian</t>
  </si>
  <si>
    <t>konstrukcja drewniania, kryta blachodachówką</t>
  </si>
  <si>
    <t>tak - częściowo</t>
  </si>
  <si>
    <t>2 + piwnica</t>
  </si>
  <si>
    <t>15. Szkoła Podstawowa w Wiśniewie</t>
  </si>
  <si>
    <t>KSEROKOPIARKA KYOCERA</t>
  </si>
  <si>
    <t>KOMPUTER DELL PRECISION T3500</t>
  </si>
  <si>
    <t>PROJEKTOR VIVITEK</t>
  </si>
  <si>
    <t>TABLICA INTERAKTYWNA AVTEK</t>
  </si>
  <si>
    <t>URZĄDZENIE WIELOFUNKCYJNE HP LASER JET PRO MFP M227 sdn</t>
  </si>
  <si>
    <t>Zestaw interaktywny</t>
  </si>
  <si>
    <t>Waga osobowa WPT</t>
  </si>
  <si>
    <t>LAPTOP15"6 MATMEDION</t>
  </si>
  <si>
    <t>KOMPUTER DELL (LAPTOP DO TABLICY INTARAKTYWNEJ)</t>
  </si>
  <si>
    <t>SAMSUNG GALAXY J5</t>
  </si>
  <si>
    <t>Photony - roboty (5x910,8)</t>
  </si>
  <si>
    <t xml:space="preserve">Tablet LENOVO tab2 (5X330,28) </t>
  </si>
  <si>
    <t>LAMINATOR OPUS A3</t>
  </si>
  <si>
    <t>Centrum Sportu i Rekreacji</t>
  </si>
  <si>
    <t>Klub Dziecięcy</t>
  </si>
  <si>
    <t>Świetlica terapeutyczna</t>
  </si>
  <si>
    <t>504-00-72-310</t>
  </si>
  <si>
    <t>ul. Chojnicka 19</t>
  </si>
  <si>
    <t>9311Z</t>
  </si>
  <si>
    <t>działalność obiektów sportowych</t>
  </si>
  <si>
    <t xml:space="preserve">plaża miejska, szatnia, stołówka, kawiarnia z zadaszeniem, pawilon noclegowy, hala widowiskowo - sportowa, kawiarnia w hali Krajna Arena, pole biwakowe nad Jeziorem Juchacz </t>
  </si>
  <si>
    <t xml:space="preserve">6 namiotów,
1 szt. w magazynie csir, 1 szt. molo spacerowe, 4 szt. pole biwakowe/magazyn CSiR  </t>
  </si>
  <si>
    <t>14. Centrum Sportu i Rekreacji</t>
  </si>
  <si>
    <t>Hala widowiskowo-sportowa</t>
  </si>
  <si>
    <t>Budynek siłowni z zapleczem (+dodatkowe schody P.POŻ.)</t>
  </si>
  <si>
    <t>Molo spacerowe z kawiarnią i amfiteatr</t>
  </si>
  <si>
    <t>Trybuny dla widzów</t>
  </si>
  <si>
    <t>Ogrodzenie stadionu</t>
  </si>
  <si>
    <t>Korty tenisowe</t>
  </si>
  <si>
    <t>Budynek stołówki</t>
  </si>
  <si>
    <t>Pawilon noclegowy</t>
  </si>
  <si>
    <t>Hangar na sprzęt wodny</t>
  </si>
  <si>
    <t>Wiata stadionowa</t>
  </si>
  <si>
    <t>Boisko sportowe trawiaste z bieżnią tartanową</t>
  </si>
  <si>
    <t>sport i rekreacja</t>
  </si>
  <si>
    <t xml:space="preserve">sport   </t>
  </si>
  <si>
    <t>rekreacja,kult,wypoczynek</t>
  </si>
  <si>
    <t>sport</t>
  </si>
  <si>
    <t>rekreacja</t>
  </si>
  <si>
    <t>2014/2015</t>
  </si>
  <si>
    <t>gaśnice proszkowe, hydranty wewnętrzne, monitoring,drzwi podwójne zewnętrzne z zamkami, dozór - agencja ochrony</t>
  </si>
  <si>
    <t>drzwi podwójne zewnętrzne z dwoma zamkami. kraty na oknach</t>
  </si>
  <si>
    <t>gaśnice</t>
  </si>
  <si>
    <t>częściowo monitoring</t>
  </si>
  <si>
    <t>gaśnice proszkowe, hydranty wewnętrzne, zamki w drzwiach zewnętrznych</t>
  </si>
  <si>
    <t>gaśnica proszkowa, zamek w drzwiach zewnętrznych</t>
  </si>
  <si>
    <t>Ogrodzenie, monitoring (częściowo)</t>
  </si>
  <si>
    <t>Plaża Miejska w Sępólnie Krajeńskim</t>
  </si>
  <si>
    <t>Obręb 193/5 Dziechowo</t>
  </si>
  <si>
    <t>ściany trój i dwuwarstwowe</t>
  </si>
  <si>
    <t xml:space="preserve">strop o konstrukcji żelbetowej,  </t>
  </si>
  <si>
    <t>dach łukowy nad salą oraz siłownią - konstrukcja z drewna klejonego - pokryty blacha trapezową</t>
  </si>
  <si>
    <t>pustaki typu "Alfa"</t>
  </si>
  <si>
    <t>strop nad parterem w części dwukondygnacyjnej o konstrukcji żelbetowej</t>
  </si>
  <si>
    <t>elementy żelbetowe i wiązary stalowe</t>
  </si>
  <si>
    <t>drewno</t>
  </si>
  <si>
    <t>gont bitumiczny</t>
  </si>
  <si>
    <t>pustaki gazobetonowe</t>
  </si>
  <si>
    <t>nie posiada</t>
  </si>
  <si>
    <t>drewniane wiązary deskowe oraz ustrój ciesielski o zmiennej konfiguracji</t>
  </si>
  <si>
    <t>drewniane wiązary deskowe oraz ustrój ciesielski o zmiennej konfiguracji, pokrycie - blachodachówka</t>
  </si>
  <si>
    <t>konstrukcja jętkowa</t>
  </si>
  <si>
    <t>dach dwuspadowy - dachówkopodobny</t>
  </si>
  <si>
    <t>16. Centrum Sportu i Rekreacji</t>
  </si>
  <si>
    <t>Telefon SAGEM</t>
  </si>
  <si>
    <t>Telefon Panasonic KX-TG2512PDT</t>
  </si>
  <si>
    <t>Monitor 21,5' LED SAMSUNG T22C300EW z uchwytem</t>
  </si>
  <si>
    <t>Drukarka atramentowa kolorowa D HP Deskjet 2445 INK</t>
  </si>
  <si>
    <t>Monitor 21,5' LED TV SAMSUNG T22D390EWDVB-T</t>
  </si>
  <si>
    <t>Monitor 21,5" LEDTV SAMSUNG T22D390EWDVB-T z uchwytem ściennym</t>
  </si>
  <si>
    <t>Drukarka artamentowa HP OFICEJET 7612 MFP A3</t>
  </si>
  <si>
    <t>Telewizor Samsung 55" LED 55MU6102 Smart TV 4K 138cm</t>
  </si>
  <si>
    <t>Fax PANASONIC KX-FC278PDS (biuro)</t>
  </si>
  <si>
    <t>NT SAMSUNG NP550P7C-T01PL 17"</t>
  </si>
  <si>
    <t>Niszczarka DS.-1200Cs</t>
  </si>
  <si>
    <t>RTV Mobilny system nagłośnieniowy TXA-620CD</t>
  </si>
  <si>
    <t>RTV Mobilny zestaw głośnikowy TXB-600</t>
  </si>
  <si>
    <t>RTV Zestaw statywów głośnikowych</t>
  </si>
  <si>
    <t>Kasa fiskalna EURO 50TE</t>
  </si>
  <si>
    <t>Multiodtwarzacz MWP1</t>
  </si>
  <si>
    <t xml:space="preserve">Mikrofon do zestawu nagłaśniającego </t>
  </si>
  <si>
    <t xml:space="preserve">Klimatyzator przenośny </t>
  </si>
  <si>
    <t>AKG WMS 40 mini Vocal Set ISM1 mikrofon bezprzew.</t>
  </si>
  <si>
    <t>AKG WMS 40 mini Vocal Set ISM2 mikrofon bezprzew.</t>
  </si>
  <si>
    <t>Laminator OPUS uniLAM A3</t>
  </si>
  <si>
    <t>Yamaha MG 10 XU mikser</t>
  </si>
  <si>
    <t>Słuchawka z mikrofonem BLU5, przycisk PTT</t>
  </si>
  <si>
    <t>Zestaw BLUCOM SportFM-FB4 - system łączności</t>
  </si>
  <si>
    <t xml:space="preserve">Telefon Samsung Galaxy S5 LTE Black </t>
  </si>
  <si>
    <t xml:space="preserve">Telefon Samsung Galaxy Grand Prime LTE Gray </t>
  </si>
  <si>
    <t>Krótkofalówka KOM:TC320 PMR446 HYT z ładowarką</t>
  </si>
  <si>
    <t>Kasa fiskalna POSNET ERGO 1.01</t>
  </si>
  <si>
    <t>Monitor 18,5' Samsung Sync Master T19B300EW - 2 szt.</t>
  </si>
  <si>
    <t>Kasa fiskalna EXPERT - 2 szt.</t>
  </si>
  <si>
    <t>Yamaha DXR 15 kolumna aktywna 1100W - 2 szt.</t>
  </si>
  <si>
    <t>Telefon Samsung Galaxy Xcover 3 Gray - 2 szt.</t>
  </si>
  <si>
    <t xml:space="preserve">Samsung Galaxy S7 LTE Black (G930)imei: 359620089575726 </t>
  </si>
  <si>
    <t>Samsung Galaxy J3 (2016) Black (J320) - 2 szt.</t>
  </si>
  <si>
    <t xml:space="preserve">LG K4 2017 DS M160E LTE Black imei: 354844080922399 </t>
  </si>
  <si>
    <t>Kolumna aktywna Manta Karaoke SPK5003Ghul</t>
  </si>
  <si>
    <t>Niszczarka OPUS CS 2212CD</t>
  </si>
  <si>
    <t>Elektroniczny poltester Scuba II</t>
  </si>
  <si>
    <t>Mikrowieża MS 35BT FM/MP3/USB/MS-35BT</t>
  </si>
  <si>
    <t>Ciągnik Ursus</t>
  </si>
  <si>
    <t>C 335</t>
  </si>
  <si>
    <t>CSE 04NU</t>
  </si>
  <si>
    <t>ciągnik rolniczy</t>
  </si>
  <si>
    <t>Przyczepa Autosan</t>
  </si>
  <si>
    <t>D-732 02</t>
  </si>
  <si>
    <t>CSE 49MU</t>
  </si>
  <si>
    <t>Przyczepa asenizacyjna Meprozet</t>
  </si>
  <si>
    <t>PS-45</t>
  </si>
  <si>
    <t>CSE 67MU</t>
  </si>
  <si>
    <t>przyczepa ascenizacyjna</t>
  </si>
  <si>
    <t>30.03.1972</t>
  </si>
  <si>
    <t>24.11.1987</t>
  </si>
  <si>
    <t>05.01.1988</t>
  </si>
  <si>
    <t>01.01.2019</t>
  </si>
  <si>
    <t>23.01.2019</t>
  </si>
  <si>
    <t>22.01.2020</t>
  </si>
  <si>
    <t>3. Szkoła Podstawowa w Zbożu</t>
  </si>
  <si>
    <t>Pompa do c.o. WILO YONOS</t>
  </si>
  <si>
    <t>WILO YONOS</t>
  </si>
  <si>
    <t>4. Centrum Sportu i Rekreacji</t>
  </si>
  <si>
    <t xml:space="preserve">Maszyna czyszcząca Numatic TTV 5565 TVINTEC VARIO z osprzętem </t>
  </si>
  <si>
    <t>DANE TECHNICZNE TTV 5565   Moc silnika szczotki: 2x400 W  Moc silnika ssawy: 600 W   Moc silnika trakcji: 480W    Zasilanie: Bateria żelowa (24V) 200Ah                                       Czas pracy: 3,5h</t>
  </si>
  <si>
    <t>Numatic</t>
  </si>
  <si>
    <t>ul. Młyńska 33</t>
  </si>
  <si>
    <t>504-00-72-563</t>
  </si>
  <si>
    <t>341456300</t>
  </si>
  <si>
    <t>8891Z</t>
  </si>
  <si>
    <t>1 namiot</t>
  </si>
  <si>
    <t xml:space="preserve">Żłobek w Centrum Małego Dziecka i Rodziny </t>
  </si>
  <si>
    <t>opieka nad dziećmi</t>
  </si>
  <si>
    <t>gaśnice, hydranty, system kamer i instalacja alarmowa</t>
  </si>
  <si>
    <t>bloczki wapienno-piaskowe</t>
  </si>
  <si>
    <t>gęstożebrowe i żelbetowe</t>
  </si>
  <si>
    <t>papa termozgrzewalna i płyta dachowa z wełny mineralnej</t>
  </si>
  <si>
    <t>Telewizor Samsung 32 led UE32F61003D - 1 szt.</t>
  </si>
  <si>
    <t>Telefon stacjonarny  Panasonic KX-TG 2258 kom. - 1 szt.</t>
  </si>
  <si>
    <t>Drukarka HP Protosmart 7520 - 1 szt.</t>
  </si>
  <si>
    <t>Wieża Philips MCD5110/12 -  1 szt.</t>
  </si>
  <si>
    <t>Telewizor Philips '47LED - szt.</t>
  </si>
  <si>
    <t>Telewizor '47 LED 1 szt.</t>
  </si>
  <si>
    <t>TV 3D PHIL 55PFT6550 1 szt.</t>
  </si>
  <si>
    <t>Telewizor 32'' LED Samsung UE32J5100 Full HD 80 cm [UE32J5100AWXBT] - 1 szt</t>
  </si>
  <si>
    <t>Telewizor Samsung 43'' LED 43J5600 Smart TV, Full HD, 109 cm [UE43J5600AWXXH] - 1 szt</t>
  </si>
  <si>
    <t>Niszczarka Opus VS 1202 CD 1 szt.</t>
  </si>
  <si>
    <t>Kopiarka Taskalfa 1801 z podajnikiem, duplexem i kartą sieciową - 1 szt.</t>
  </si>
  <si>
    <t>Monitor Philips LED/LCD 221B6QPYEB 1szt.</t>
  </si>
  <si>
    <t>Urządzenie KYOCERA FS-6525 MFP 1 szt</t>
  </si>
  <si>
    <t>Drukarka KYOCERA 1 szt</t>
  </si>
  <si>
    <t>Rejestrator Provision</t>
  </si>
  <si>
    <t>Żłobek 
w Centrum Małego Dziecka i Rodziny</t>
  </si>
  <si>
    <t>15. Żłobek w Centrum Małego Dziecka i Rodziny</t>
  </si>
  <si>
    <t>17. Żłobek w Centrum Małego Dziecka i Rodziny</t>
  </si>
  <si>
    <t>Radiomagnetofon Philips  AZ787/12 -  1 szt.</t>
  </si>
  <si>
    <t>Notebook DELL Inspirion 17 - 1 szt.</t>
  </si>
  <si>
    <t>Notebook DELL 15,6 Inspirion 5521 -  2 szt.</t>
  </si>
  <si>
    <t>klawiatura  bezprzewodowa Key board k810 - 1  szt.</t>
  </si>
  <si>
    <t>aparaty Canon power Shot A3500  IS srebrny -  2 szt.</t>
  </si>
  <si>
    <t xml:space="preserve">kolumna głośnikowa  PDA-15A MP3 15 1200W -  1 szt. </t>
  </si>
  <si>
    <t>2-kanałowy system mikrofonów  VHF - 1 komplet</t>
  </si>
  <si>
    <t>Boombox Philips AZ787/12 [AZ787/12] 3 szt</t>
  </si>
  <si>
    <t>Dysk Twardy 1TB ADATA USB 3,0 3 szt.</t>
  </si>
  <si>
    <t>Aparat Cyfrowy Canon IXUS 160 Czarny - 1 szt.</t>
  </si>
  <si>
    <t>Laminator Opus Unilam A4 + Folia A4 i A5 - 1 szt.</t>
  </si>
  <si>
    <t>Laptop Lenowo G-50-80, WIN 8 + Office Molop Wersja Edu - 1 szt.</t>
  </si>
  <si>
    <t>Aparat Cannon EOS700D + Obiektyw IS PN  - 1 szt.</t>
  </si>
  <si>
    <t>Laptop ASUS R540LA szt. 2</t>
  </si>
  <si>
    <t>Dysk twardySAT A 3,5 szt. 1</t>
  </si>
  <si>
    <t>Aparat CANON 700D BODY + 18-55 IS STM</t>
  </si>
  <si>
    <t>Notebook ASUS R541UA</t>
  </si>
  <si>
    <t>Apple MacBook - komputer przenośny</t>
  </si>
  <si>
    <t>Monitoring wewnętrzny i zewnętrzny</t>
  </si>
  <si>
    <t xml:space="preserve">Sprzęt monitorujący i alarmowy części rozbudowywanej Żłobka </t>
  </si>
  <si>
    <t>504-00-72-557</t>
  </si>
  <si>
    <t>341456316</t>
  </si>
  <si>
    <t>opieka dzienna nad dziećmi</t>
  </si>
  <si>
    <r>
      <t xml:space="preserve">20
</t>
    </r>
    <r>
      <rPr>
        <sz val="8"/>
        <rFont val="Cambria"/>
        <family val="1"/>
        <charset val="238"/>
      </rPr>
      <t>dzienni opiekunowie - 26</t>
    </r>
  </si>
  <si>
    <t>telewizor Samsung 32 LED UE32F6100 D -  szt.</t>
  </si>
  <si>
    <t>telefon stacjonarny Panasonic KX-TG2248 - 1 szt.</t>
  </si>
  <si>
    <t>laminator - 1 szt.</t>
  </si>
  <si>
    <t>notebook Dell 13,3 VOSTRO 3360</t>
  </si>
  <si>
    <t>aparaty Canon Power Shot A3500 IS czarny - 2 szt.</t>
  </si>
  <si>
    <t>kamera cyfrowa Sony HDR-PJ320EB/26-800</t>
  </si>
  <si>
    <t>radioodtwarzacz PHILIPS AZ70</t>
  </si>
  <si>
    <t>Laptop ASUS R540LA - 2 szt</t>
  </si>
  <si>
    <t>Laptop ASUS R540LA - 1 szt</t>
  </si>
  <si>
    <t>radioodtwarzacz PHILIPS AZ70 - 2 szt</t>
  </si>
  <si>
    <t>3.  Klub Dziecięcy</t>
  </si>
  <si>
    <t>monitoring wewnętrzny, gaśnica</t>
  </si>
  <si>
    <t>Dzienni opiekunowie w Świetlicy Terapeutycznej 
w Sępólnie Kraj., ul. Baczyńskiego 2</t>
  </si>
  <si>
    <t>Dzienni opiekunowie w Szkole Podstawowej w Zalesiu, 
Zalesie 36</t>
  </si>
  <si>
    <t>Klub Dziecięcy
w Centrum Małego Dziecka i Rodziny</t>
  </si>
  <si>
    <t>18. Klub Dziecięcy w Centrum Małego Dziecka i Rodziny</t>
  </si>
  <si>
    <t>Cyfrowa kamera wewnętrzna - 2 szt.</t>
  </si>
  <si>
    <t>Cyfrowa kamera wewnętrzna - 1 szt</t>
  </si>
  <si>
    <t>ul. Baczyńskiego 2</t>
  </si>
  <si>
    <t>092572638</t>
  </si>
  <si>
    <t>561-14-34-196</t>
  </si>
  <si>
    <t>Świetlica Terapeutyczna</t>
  </si>
  <si>
    <t>16. Świetlica Terapeutyczna</t>
  </si>
  <si>
    <t>działalnosc statutowa - placówka wsparcia dziennego</t>
  </si>
  <si>
    <t xml:space="preserve"> księgowa brutto</t>
  </si>
  <si>
    <t>GAŚNICE PROSZKOWE - SZT. 2</t>
  </si>
  <si>
    <t>KONSTRUKCJA DREWNIANA OCIEPLONA WEŁNA, WEWNĄTRZ PŁYTA RUROWA</t>
  </si>
  <si>
    <t>"Stassa" STRUNOBETONOWY</t>
  </si>
  <si>
    <t>STROP MIĘDZYPIĘTROWY</t>
  </si>
  <si>
    <t>19. Świetlica Terapeutyczna</t>
  </si>
  <si>
    <t>Telewizor Samsung 32''LED UE32ES6100</t>
  </si>
  <si>
    <t>RAZEM SPRZĘT STACJONARNY</t>
  </si>
  <si>
    <t>RAZEM SPRZĘT PRZENOŚNY</t>
  </si>
  <si>
    <t>RAZEM MONITORING WIZYJNY</t>
  </si>
  <si>
    <t>Czy maszyna (urządzenie) jest eksploatowana pod ziemią?</t>
  </si>
  <si>
    <t>składowanie sprzętu</t>
  </si>
  <si>
    <t>27-07-2016</t>
  </si>
  <si>
    <t>OC komunikacyjne</t>
  </si>
  <si>
    <t>ZTiU!</t>
  </si>
  <si>
    <t>NNW OSP</t>
  </si>
  <si>
    <t>mienie od zdarzeń losowych</t>
  </si>
  <si>
    <t>dewastacja</t>
  </si>
  <si>
    <t>ŁĄCZNIE</t>
  </si>
  <si>
    <t>07-01-2016</t>
  </si>
  <si>
    <t>zalanie</t>
  </si>
  <si>
    <t>22-02-2016</t>
  </si>
  <si>
    <t>13-08-2016</t>
  </si>
  <si>
    <t>uszkodzenie pojazdu 
(wystający ostry element)</t>
  </si>
  <si>
    <t>12-08-2017</t>
  </si>
  <si>
    <t>uszkodzenie dachu - nawałnica</t>
  </si>
  <si>
    <t>szkody w mieniu - nawałnica</t>
  </si>
  <si>
    <t>11-08-2017</t>
  </si>
  <si>
    <t>28-09-2015</t>
  </si>
  <si>
    <t>09-10-2015</t>
  </si>
  <si>
    <t>04-11-2015</t>
  </si>
  <si>
    <t>uszkodzenie pojazdu na drodze</t>
  </si>
  <si>
    <t>08-01-2016</t>
  </si>
  <si>
    <t>08-06-2016</t>
  </si>
  <si>
    <t>18-06-2016</t>
  </si>
  <si>
    <t>21-06-2016</t>
  </si>
  <si>
    <t>28-07-2016</t>
  </si>
  <si>
    <t>06-09-2016</t>
  </si>
  <si>
    <t>02-10-2016</t>
  </si>
  <si>
    <t>13-02-2017</t>
  </si>
  <si>
    <t>upadek telefonu komórkowego</t>
  </si>
  <si>
    <t>05-06-2017</t>
  </si>
  <si>
    <t>25-03-2017</t>
  </si>
  <si>
    <t>pęknięcie szyby</t>
  </si>
  <si>
    <t>04-04-2017</t>
  </si>
  <si>
    <t>04-06-2017</t>
  </si>
  <si>
    <t>kradzież</t>
  </si>
  <si>
    <t>19-07-2017</t>
  </si>
  <si>
    <t>zalanie - nawałnica</t>
  </si>
  <si>
    <t>zerwanie dachu - nawałnica</t>
  </si>
  <si>
    <t>03-11-2017</t>
  </si>
  <si>
    <t>15-09-2017</t>
  </si>
  <si>
    <t>14-08-2017</t>
  </si>
  <si>
    <t>26-01-2018</t>
  </si>
  <si>
    <t>31-01-2018</t>
  </si>
  <si>
    <t>24-04-2018</t>
  </si>
  <si>
    <t>12-02-2018</t>
  </si>
  <si>
    <t>13-04-2018</t>
  </si>
  <si>
    <t>uszkodzenie mienia wskutek działań ratowniczych</t>
  </si>
  <si>
    <t>30-04-2018</t>
  </si>
  <si>
    <t>uszkodzenie zaparkowanego pojazdu przy koszeniu trawy</t>
  </si>
  <si>
    <t>Tabela nr 8 - Wykaz szkód w Gminie Sępólno Krajeńskie w okresie ostatnich 3 lat - stan na dzień 03.07.2018r.</t>
  </si>
  <si>
    <t>21-01-2017</t>
  </si>
  <si>
    <t>07-02-2017</t>
  </si>
  <si>
    <t>09-05-2018</t>
  </si>
  <si>
    <t>22-06-2018</t>
  </si>
  <si>
    <t>pożar</t>
  </si>
  <si>
    <t>25.10.2001</t>
  </si>
  <si>
    <t>30.01.2004</t>
  </si>
  <si>
    <t>14.03.2003</t>
  </si>
  <si>
    <t>Futura FHD 
13-380</t>
  </si>
  <si>
    <r>
      <t>Ryzyka podlegające ubezpieczeniu w danym pojeździe</t>
    </r>
    <r>
      <rPr>
        <b/>
        <sz val="11"/>
        <color indexed="10"/>
        <rFont val="Cambria"/>
        <family val="1"/>
        <charset val="238"/>
      </rPr>
      <t xml:space="preserve"> </t>
    </r>
  </si>
  <si>
    <t>18-09-2015</t>
  </si>
  <si>
    <t>Gmina</t>
  </si>
  <si>
    <t>21-11-2016</t>
  </si>
  <si>
    <t>AC</t>
  </si>
  <si>
    <t>11-07-2015</t>
  </si>
  <si>
    <t>07-08-2015</t>
  </si>
  <si>
    <t>06-08-2015</t>
  </si>
  <si>
    <t>03-07-2015</t>
  </si>
  <si>
    <t>27-07-2015</t>
  </si>
  <si>
    <t>26-04-2017</t>
  </si>
  <si>
    <t>08-08-2016</t>
  </si>
  <si>
    <t>Sępólno Krajeńskie 
SM nr 1</t>
  </si>
  <si>
    <t>Budynek Biblioteki</t>
  </si>
  <si>
    <t>Filia Miejska Biblioteki Publicznej 
- budynek Urządu Miejskiego w Sępólnie Krajeńśkim</t>
  </si>
  <si>
    <t xml:space="preserve">rozbudowa budynku 
w 1963 r. </t>
  </si>
  <si>
    <t>działalność edukacyjna</t>
  </si>
  <si>
    <t>odmienny okres ubezpieczenia
AC
w I rocznym okresie ubezpieczenia</t>
  </si>
  <si>
    <t>26.02.2019 - 11.02.2020</t>
  </si>
  <si>
    <t>plac zabaw,
minibasen 
(brodzik dla dzieci)</t>
  </si>
  <si>
    <t>mieszkanie</t>
  </si>
  <si>
    <t>ul. Kościuszki 5/3</t>
  </si>
  <si>
    <t>dachówka</t>
  </si>
  <si>
    <t>nowa</t>
  </si>
  <si>
    <r>
      <t xml:space="preserve">odtworzeniowa
</t>
    </r>
    <r>
      <rPr>
        <sz val="9"/>
        <rFont val="Arial"/>
        <family val="2"/>
        <charset val="238"/>
      </rPr>
      <t>(podana przez Ubezpieczającego)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</si>
</sst>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168" formatCode="#,##0.00\ &quot;zł&quot;"/>
    <numFmt numFmtId="170" formatCode="#,##0.00\ _z_ł"/>
    <numFmt numFmtId="173" formatCode="#,##0.00\ [$zł-415];[Red]\-#,##0.00\ [$zł-415]"/>
    <numFmt numFmtId="178" formatCode="\ #,##0.00&quot; zł &quot;;\-#,##0.00&quot; zł &quot;;&quot; -&quot;#&quot; zł &quot;;@\ "/>
    <numFmt numFmtId="179" formatCode="_-* #,##0.00&quot; zł&quot;_-;\-* #,##0.00&quot; zł&quot;_-;_-* \-??&quot; zł&quot;_-;_-@_-"/>
    <numFmt numFmtId="181" formatCode="0_ ;\-0\ "/>
    <numFmt numFmtId="182" formatCode="#,##0.00&quot; zł&quot;"/>
  </numFmts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8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b/>
      <sz val="10"/>
      <color indexed="6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8"/>
      <name val="Cambria"/>
      <family val="1"/>
      <charset val="238"/>
    </font>
    <font>
      <b/>
      <sz val="11"/>
      <color indexed="10"/>
      <name val="Cambria"/>
      <family val="1"/>
      <charset val="238"/>
    </font>
    <font>
      <u/>
      <sz val="10"/>
      <color indexed="12"/>
      <name val="Arial"/>
      <family val="2"/>
      <charset val="238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1"/>
      <color indexed="8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quotePrefix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49" fontId="20" fillId="0" borderId="4" xfId="0" quotePrefix="1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vertical="center"/>
    </xf>
    <xf numFmtId="168" fontId="20" fillId="0" borderId="0" xfId="0" applyNumberFormat="1" applyFont="1" applyAlignment="1">
      <alignment horizontal="left" vertical="center"/>
    </xf>
    <xf numFmtId="168" fontId="24" fillId="0" borderId="0" xfId="0" applyNumberFormat="1" applyFont="1" applyAlignment="1">
      <alignment horizontal="left" vertical="center"/>
    </xf>
    <xf numFmtId="168" fontId="20" fillId="0" borderId="0" xfId="0" applyNumberFormat="1" applyFont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168" fontId="24" fillId="0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/>
    </xf>
    <xf numFmtId="168" fontId="19" fillId="0" borderId="0" xfId="0" applyNumberFormat="1" applyFont="1" applyAlignment="1">
      <alignment horizontal="right"/>
    </xf>
    <xf numFmtId="0" fontId="20" fillId="0" borderId="0" xfId="0" applyFont="1"/>
    <xf numFmtId="168" fontId="20" fillId="0" borderId="0" xfId="0" applyNumberFormat="1" applyFont="1" applyAlignment="1">
      <alignment horizontal="right"/>
    </xf>
    <xf numFmtId="0" fontId="20" fillId="0" borderId="0" xfId="0" applyFont="1" applyFill="1"/>
    <xf numFmtId="168" fontId="20" fillId="0" borderId="0" xfId="0" applyNumberFormat="1" applyFont="1" applyAlignment="1">
      <alignment horizontal="right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8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vertical="center"/>
    </xf>
    <xf numFmtId="0" fontId="25" fillId="0" borderId="0" xfId="0" applyFont="1"/>
    <xf numFmtId="0" fontId="22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8" fontId="26" fillId="0" borderId="0" xfId="0" applyNumberFormat="1" applyFont="1" applyAlignment="1">
      <alignment horizontal="center" vertical="center"/>
    </xf>
    <xf numFmtId="168" fontId="26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68" fontId="26" fillId="0" borderId="0" xfId="0" applyNumberFormat="1" applyFont="1" applyFill="1" applyAlignment="1">
      <alignment horizontal="center" vertical="center"/>
    </xf>
    <xf numFmtId="168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44" fontId="22" fillId="0" borderId="1" xfId="6" applyFont="1" applyBorder="1" applyAlignment="1">
      <alignment vertical="center"/>
    </xf>
    <xf numFmtId="0" fontId="22" fillId="0" borderId="1" xfId="2" applyFont="1" applyFill="1" applyBorder="1" applyAlignment="1">
      <alignment horizontal="center" vertical="center"/>
    </xf>
    <xf numFmtId="44" fontId="28" fillId="0" borderId="1" xfId="4" applyNumberFormat="1" applyFont="1" applyFill="1" applyBorder="1" applyAlignment="1">
      <alignment horizontal="right" vertical="center" wrapText="1"/>
    </xf>
    <xf numFmtId="0" fontId="25" fillId="0" borderId="0" xfId="0" applyFont="1" applyFill="1" applyAlignment="1">
      <alignment horizontal="left" vertical="center"/>
    </xf>
    <xf numFmtId="170" fontId="22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1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8" fontId="11" fillId="7" borderId="1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68" fontId="1" fillId="8" borderId="1" xfId="9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68" fontId="1" fillId="0" borderId="1" xfId="9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13" fillId="8" borderId="1" xfId="3" applyFont="1" applyFill="1" applyBorder="1" applyAlignment="1">
      <alignment vertical="center" wrapText="1"/>
    </xf>
    <xf numFmtId="4" fontId="1" fillId="8" borderId="1" xfId="3" applyNumberFormat="1" applyFont="1" applyFill="1" applyBorder="1" applyAlignment="1">
      <alignment horizontal="center" vertical="center" wrapText="1"/>
    </xf>
    <xf numFmtId="0" fontId="1" fillId="8" borderId="1" xfId="3" applyFont="1" applyFill="1" applyBorder="1" applyAlignment="1">
      <alignment horizontal="center" vertical="center" wrapText="1"/>
    </xf>
    <xf numFmtId="168" fontId="19" fillId="5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20" fillId="5" borderId="1" xfId="0" applyFont="1" applyFill="1" applyBorder="1" applyAlignment="1">
      <alignment horizontal="right" vertical="center"/>
    </xf>
    <xf numFmtId="168" fontId="1" fillId="8" borderId="1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Fill="1" applyBorder="1" applyAlignment="1">
      <alignment horizontal="right" vertical="center" wrapText="1"/>
    </xf>
    <xf numFmtId="44" fontId="1" fillId="0" borderId="1" xfId="0" applyNumberFormat="1" applyFont="1" applyFill="1" applyBorder="1" applyAlignment="1">
      <alignment horizontal="right" vertical="center" wrapText="1"/>
    </xf>
    <xf numFmtId="44" fontId="1" fillId="8" borderId="1" xfId="0" applyNumberFormat="1" applyFont="1" applyFill="1" applyBorder="1" applyAlignment="1">
      <alignment horizontal="right" vertical="center" wrapText="1"/>
    </xf>
    <xf numFmtId="168" fontId="20" fillId="0" borderId="1" xfId="0" applyNumberFormat="1" applyFont="1" applyFill="1" applyBorder="1" applyAlignment="1">
      <alignment horizontal="right" vertical="center"/>
    </xf>
    <xf numFmtId="168" fontId="20" fillId="0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179" fontId="1" fillId="0" borderId="1" xfId="2" applyNumberFormat="1" applyFont="1" applyBorder="1" applyAlignment="1">
      <alignment horizontal="center" vertical="center" wrapText="1"/>
    </xf>
    <xf numFmtId="181" fontId="1" fillId="0" borderId="1" xfId="6" applyNumberFormat="1" applyFont="1" applyBorder="1" applyAlignment="1">
      <alignment horizontal="center" vertical="center"/>
    </xf>
    <xf numFmtId="44" fontId="1" fillId="0" borderId="1" xfId="7" applyFont="1" applyBorder="1" applyAlignment="1">
      <alignment horizontal="center" vertical="center"/>
    </xf>
    <xf numFmtId="44" fontId="1" fillId="0" borderId="1" xfId="7" applyFont="1" applyBorder="1" applyAlignment="1">
      <alignment vertical="center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168" fontId="20" fillId="0" borderId="6" xfId="0" applyNumberFormat="1" applyFont="1" applyBorder="1" applyAlignment="1">
      <alignment horizontal="center" vertical="center"/>
    </xf>
    <xf numFmtId="168" fontId="20" fillId="0" borderId="1" xfId="0" applyNumberFormat="1" applyFont="1" applyBorder="1" applyAlignment="1">
      <alignment horizontal="center" vertical="center"/>
    </xf>
    <xf numFmtId="168" fontId="20" fillId="0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8" fontId="22" fillId="0" borderId="0" xfId="0" applyNumberFormat="1" applyFont="1" applyFill="1" applyAlignment="1">
      <alignment vertical="center"/>
    </xf>
    <xf numFmtId="168" fontId="25" fillId="0" borderId="1" xfId="0" applyNumberFormat="1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0" fontId="29" fillId="9" borderId="1" xfId="3" applyFont="1" applyFill="1" applyBorder="1" applyAlignment="1">
      <alignment horizontal="center" vertical="center" wrapText="1"/>
    </xf>
    <xf numFmtId="168" fontId="22" fillId="0" borderId="1" xfId="3" applyNumberFormat="1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center" wrapText="1"/>
    </xf>
    <xf numFmtId="0" fontId="22" fillId="8" borderId="1" xfId="3" applyFont="1" applyFill="1" applyBorder="1" applyAlignment="1">
      <alignment horizontal="center" vertical="center" wrapText="1"/>
    </xf>
    <xf numFmtId="0" fontId="25" fillId="8" borderId="1" xfId="3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14" fontId="22" fillId="8" borderId="1" xfId="0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8" fontId="1" fillId="8" borderId="1" xfId="9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8" fontId="19" fillId="10" borderId="1" xfId="0" applyNumberFormat="1" applyFont="1" applyFill="1" applyBorder="1" applyAlignment="1">
      <alignment horizontal="right" vertical="center"/>
    </xf>
    <xf numFmtId="168" fontId="19" fillId="7" borderId="1" xfId="0" applyNumberFormat="1" applyFont="1" applyFill="1" applyBorder="1" applyAlignment="1">
      <alignment horizontal="center" vertical="center" wrapText="1"/>
    </xf>
    <xf numFmtId="168" fontId="19" fillId="0" borderId="1" xfId="0" applyNumberFormat="1" applyFont="1" applyFill="1" applyBorder="1" applyAlignment="1">
      <alignment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49" fontId="20" fillId="0" borderId="6" xfId="0" quotePrefix="1" applyNumberFormat="1" applyFont="1" applyFill="1" applyBorder="1" applyAlignment="1">
      <alignment horizontal="center" vertical="center"/>
    </xf>
    <xf numFmtId="49" fontId="20" fillId="0" borderId="1" xfId="0" quotePrefix="1" applyNumberFormat="1" applyFont="1" applyBorder="1" applyAlignment="1">
      <alignment horizontal="center" vertical="center" wrapText="1"/>
    </xf>
    <xf numFmtId="49" fontId="20" fillId="0" borderId="0" xfId="0" quotePrefix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8" fontId="27" fillId="7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8" fontId="27" fillId="7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168" fontId="20" fillId="8" borderId="1" xfId="0" applyNumberFormat="1" applyFont="1" applyFill="1" applyBorder="1" applyAlignment="1">
      <alignment vertical="center" wrapText="1"/>
    </xf>
    <xf numFmtId="168" fontId="20" fillId="0" borderId="1" xfId="0" applyNumberFormat="1" applyFont="1" applyFill="1" applyBorder="1" applyAlignment="1">
      <alignment vertical="center" wrapText="1"/>
    </xf>
    <xf numFmtId="0" fontId="20" fillId="8" borderId="1" xfId="0" applyFont="1" applyFill="1" applyBorder="1" applyAlignment="1">
      <alignment vertical="center" wrapText="1"/>
    </xf>
    <xf numFmtId="168" fontId="20" fillId="0" borderId="1" xfId="0" applyNumberFormat="1" applyFont="1" applyFill="1" applyBorder="1" applyAlignment="1">
      <alignment horizontal="right" vertical="center" wrapText="1"/>
    </xf>
    <xf numFmtId="0" fontId="20" fillId="8" borderId="1" xfId="0" applyFont="1" applyFill="1" applyBorder="1"/>
    <xf numFmtId="168" fontId="20" fillId="8" borderId="1" xfId="9" applyNumberFormat="1" applyFont="1" applyFill="1" applyBorder="1" applyAlignment="1">
      <alignment horizontal="right" vertical="center"/>
    </xf>
    <xf numFmtId="168" fontId="20" fillId="8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/>
    <xf numFmtId="168" fontId="20" fillId="0" borderId="1" xfId="9" applyNumberFormat="1" applyFont="1" applyFill="1" applyBorder="1" applyAlignment="1">
      <alignment horizontal="right" vertical="center"/>
    </xf>
    <xf numFmtId="0" fontId="20" fillId="8" borderId="1" xfId="0" applyFont="1" applyFill="1" applyBorder="1" applyAlignment="1">
      <alignment horizontal="left" vertical="center" wrapText="1"/>
    </xf>
    <xf numFmtId="168" fontId="20" fillId="8" borderId="1" xfId="9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168" fontId="20" fillId="0" borderId="1" xfId="9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vertical="center" wrapText="1"/>
    </xf>
    <xf numFmtId="168" fontId="20" fillId="0" borderId="6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vertical="center"/>
    </xf>
    <xf numFmtId="168" fontId="20" fillId="0" borderId="1" xfId="0" applyNumberFormat="1" applyFont="1" applyFill="1" applyBorder="1" applyAlignment="1">
      <alignment vertical="center"/>
    </xf>
    <xf numFmtId="168" fontId="20" fillId="0" borderId="1" xfId="0" applyNumberFormat="1" applyFont="1" applyFill="1" applyBorder="1"/>
    <xf numFmtId="168" fontId="30" fillId="0" borderId="1" xfId="9" applyNumberFormat="1" applyFont="1" applyFill="1" applyBorder="1" applyAlignment="1" applyProtection="1">
      <alignment horizontal="right" vertical="center" wrapText="1"/>
    </xf>
    <xf numFmtId="168" fontId="20" fillId="0" borderId="1" xfId="9" applyNumberFormat="1" applyFont="1" applyFill="1" applyBorder="1" applyAlignment="1">
      <alignment vertical="center" wrapText="1"/>
    </xf>
    <xf numFmtId="168" fontId="20" fillId="8" borderId="10" xfId="0" applyNumberFormat="1" applyFont="1" applyFill="1" applyBorder="1" applyAlignment="1">
      <alignment horizontal="right" vertical="center" wrapText="1"/>
    </xf>
    <xf numFmtId="168" fontId="20" fillId="8" borderId="1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right" vertical="center"/>
    </xf>
    <xf numFmtId="4" fontId="1" fillId="8" borderId="1" xfId="0" applyNumberFormat="1" applyFont="1" applyFill="1" applyBorder="1" applyAlignment="1">
      <alignment vertical="center" wrapText="1"/>
    </xf>
    <xf numFmtId="44" fontId="1" fillId="8" borderId="1" xfId="0" applyNumberFormat="1" applyFont="1" applyFill="1" applyBorder="1" applyAlignment="1">
      <alignment vertical="center" wrapText="1"/>
    </xf>
    <xf numFmtId="0" fontId="32" fillId="9" borderId="12" xfId="0" applyFont="1" applyFill="1" applyBorder="1" applyAlignment="1">
      <alignment horizontal="center" vertical="center"/>
    </xf>
    <xf numFmtId="44" fontId="32" fillId="9" borderId="13" xfId="0" applyNumberFormat="1" applyFont="1" applyFill="1" applyBorder="1" applyAlignment="1">
      <alignment horizontal="center" vertical="center"/>
    </xf>
    <xf numFmtId="44" fontId="20" fillId="0" borderId="1" xfId="9" applyNumberFormat="1" applyFont="1" applyFill="1" applyBorder="1" applyAlignment="1">
      <alignment horizontal="right" vertical="center" wrapText="1"/>
    </xf>
    <xf numFmtId="44" fontId="20" fillId="0" borderId="1" xfId="0" applyNumberFormat="1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8" fontId="20" fillId="0" borderId="1" xfId="0" applyNumberFormat="1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182" fontId="20" fillId="0" borderId="10" xfId="0" applyNumberFormat="1" applyFont="1" applyFill="1" applyBorder="1" applyAlignment="1">
      <alignment horizontal="right" vertical="center" wrapText="1"/>
    </xf>
    <xf numFmtId="173" fontId="20" fillId="0" borderId="10" xfId="0" applyNumberFormat="1" applyFont="1" applyFill="1" applyBorder="1" applyAlignment="1">
      <alignment vertical="center" wrapText="1"/>
    </xf>
    <xf numFmtId="2" fontId="20" fillId="0" borderId="10" xfId="0" applyNumberFormat="1" applyFont="1" applyFill="1" applyBorder="1" applyAlignment="1">
      <alignment horizontal="right" vertical="top" wrapText="1"/>
    </xf>
    <xf numFmtId="2" fontId="20" fillId="0" borderId="10" xfId="0" applyNumberFormat="1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vertical="center" wrapText="1"/>
    </xf>
    <xf numFmtId="0" fontId="20" fillId="3" borderId="10" xfId="0" applyFont="1" applyFill="1" applyBorder="1" applyAlignment="1">
      <alignment horizontal="center" vertical="center" wrapText="1"/>
    </xf>
    <xf numFmtId="168" fontId="20" fillId="3" borderId="10" xfId="6" applyNumberFormat="1" applyFont="1" applyFill="1" applyBorder="1" applyAlignment="1" applyProtection="1">
      <alignment horizontal="right" vertical="center" wrapText="1"/>
    </xf>
    <xf numFmtId="168" fontId="20" fillId="0" borderId="10" xfId="6" applyNumberFormat="1" applyFont="1" applyFill="1" applyBorder="1" applyAlignment="1" applyProtection="1">
      <alignment horizontal="right" vertical="center"/>
    </xf>
    <xf numFmtId="168" fontId="20" fillId="0" borderId="10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168" fontId="33" fillId="0" borderId="1" xfId="0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/>
    <xf numFmtId="168" fontId="20" fillId="8" borderId="1" xfId="0" applyNumberFormat="1" applyFont="1" applyFill="1" applyBorder="1" applyAlignment="1">
      <alignment horizontal="right" vertical="center"/>
    </xf>
    <xf numFmtId="168" fontId="20" fillId="8" borderId="6" xfId="0" applyNumberFormat="1" applyFont="1" applyFill="1" applyBorder="1" applyAlignment="1">
      <alignment horizontal="right" vertical="center" wrapText="1"/>
    </xf>
    <xf numFmtId="168" fontId="20" fillId="0" borderId="1" xfId="6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44" fontId="20" fillId="2" borderId="1" xfId="9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4" fontId="20" fillId="2" borderId="1" xfId="9" applyFont="1" applyFill="1" applyBorder="1" applyAlignment="1">
      <alignment vertical="center" wrapText="1"/>
    </xf>
    <xf numFmtId="44" fontId="20" fillId="0" borderId="1" xfId="9" applyFont="1" applyFill="1" applyBorder="1" applyAlignment="1">
      <alignment vertical="center" wrapText="1"/>
    </xf>
    <xf numFmtId="168" fontId="20" fillId="2" borderId="1" xfId="9" applyNumberFormat="1" applyFont="1" applyFill="1" applyBorder="1" applyAlignment="1">
      <alignment horizontal="right" vertical="center" wrapText="1"/>
    </xf>
    <xf numFmtId="0" fontId="20" fillId="0" borderId="1" xfId="3" applyFont="1" applyBorder="1" applyAlignment="1">
      <alignment vertical="center" wrapText="1"/>
    </xf>
    <xf numFmtId="0" fontId="25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0" fillId="8" borderId="0" xfId="0" applyFont="1" applyFill="1" applyAlignment="1">
      <alignment horizontal="left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" fillId="2" borderId="1" xfId="5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82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82" fontId="0" fillId="0" borderId="1" xfId="6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18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/>
    </xf>
    <xf numFmtId="168" fontId="20" fillId="2" borderId="1" xfId="9" applyNumberFormat="1" applyFont="1" applyFill="1" applyBorder="1" applyAlignment="1">
      <alignment horizontal="right" vertical="center"/>
    </xf>
    <xf numFmtId="2" fontId="20" fillId="0" borderId="1" xfId="0" applyNumberFormat="1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168" fontId="21" fillId="5" borderId="1" xfId="0" applyNumberFormat="1" applyFont="1" applyFill="1" applyBorder="1" applyAlignment="1">
      <alignment horizontal="right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7" borderId="1" xfId="2" applyNumberFormat="1" applyFont="1" applyFill="1" applyBorder="1" applyAlignment="1">
      <alignment horizontal="center" vertical="center" wrapText="1"/>
    </xf>
    <xf numFmtId="44" fontId="25" fillId="7" borderId="1" xfId="2" applyNumberFormat="1" applyFont="1" applyFill="1" applyBorder="1" applyAlignment="1">
      <alignment horizontal="center" vertical="center" wrapText="1"/>
    </xf>
    <xf numFmtId="178" fontId="1" fillId="3" borderId="1" xfId="4" applyNumberFormat="1" applyFont="1" applyFill="1" applyBorder="1" applyAlignment="1">
      <alignment horizontal="center" vertical="center" wrapText="1"/>
    </xf>
    <xf numFmtId="178" fontId="1" fillId="3" borderId="1" xfId="2" applyNumberFormat="1" applyFont="1" applyFill="1" applyBorder="1" applyAlignment="1">
      <alignment horizontal="center" vertical="center" wrapText="1"/>
    </xf>
    <xf numFmtId="181" fontId="1" fillId="0" borderId="1" xfId="6" applyNumberFormat="1" applyFont="1" applyFill="1" applyBorder="1" applyAlignment="1">
      <alignment horizontal="center" vertical="center"/>
    </xf>
    <xf numFmtId="178" fontId="1" fillId="0" borderId="1" xfId="2" applyNumberFormat="1" applyFont="1" applyFill="1" applyBorder="1" applyAlignment="1">
      <alignment horizontal="center" vertical="center"/>
    </xf>
    <xf numFmtId="178" fontId="1" fillId="0" borderId="1" xfId="2" applyNumberFormat="1" applyFont="1" applyFill="1" applyBorder="1" applyAlignment="1">
      <alignment vertical="center"/>
    </xf>
    <xf numFmtId="44" fontId="25" fillId="9" borderId="1" xfId="6" applyFont="1" applyFill="1" applyBorder="1" applyAlignment="1">
      <alignment vertical="center"/>
    </xf>
    <xf numFmtId="168" fontId="1" fillId="0" borderId="1" xfId="2" applyNumberFormat="1" applyFont="1" applyFill="1" applyBorder="1" applyAlignment="1">
      <alignment horizontal="right" vertical="center"/>
    </xf>
    <xf numFmtId="44" fontId="22" fillId="0" borderId="1" xfId="6" applyFont="1" applyBorder="1" applyAlignment="1">
      <alignment horizontal="center" vertical="center"/>
    </xf>
    <xf numFmtId="168" fontId="25" fillId="9" borderId="1" xfId="2" applyNumberFormat="1" applyFont="1" applyFill="1" applyBorder="1" applyAlignment="1">
      <alignment horizontal="right" vertical="center"/>
    </xf>
    <xf numFmtId="44" fontId="25" fillId="0" borderId="1" xfId="2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168" fontId="1" fillId="0" borderId="1" xfId="2" applyNumberFormat="1" applyFont="1" applyFill="1" applyBorder="1" applyAlignment="1">
      <alignment vertical="center"/>
    </xf>
    <xf numFmtId="0" fontId="1" fillId="0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78" fontId="1" fillId="0" borderId="1" xfId="2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8" fontId="20" fillId="0" borderId="0" xfId="0" applyNumberFormat="1" applyFont="1" applyAlignment="1">
      <alignment horizontal="right" vertical="center"/>
    </xf>
    <xf numFmtId="168" fontId="19" fillId="10" borderId="16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center" vertical="center" wrapText="1"/>
    </xf>
    <xf numFmtId="168" fontId="0" fillId="8" borderId="1" xfId="0" applyNumberFormat="1" applyFill="1" applyBorder="1" applyAlignment="1">
      <alignment horizontal="center" vertical="center"/>
    </xf>
    <xf numFmtId="0" fontId="22" fillId="8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168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8" fontId="10" fillId="11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168" fontId="9" fillId="1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/>
    </xf>
    <xf numFmtId="0" fontId="11" fillId="8" borderId="0" xfId="0" applyFont="1" applyFill="1" applyBorder="1" applyAlignment="1">
      <alignment horizontal="center" vertical="center"/>
    </xf>
    <xf numFmtId="168" fontId="11" fillId="8" borderId="0" xfId="0" applyNumberFormat="1" applyFont="1" applyFill="1" applyBorder="1" applyAlignment="1">
      <alignment horizontal="center" vertical="center" wrapText="1"/>
    </xf>
    <xf numFmtId="168" fontId="11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168" fontId="20" fillId="8" borderId="10" xfId="6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 vertical="center"/>
    </xf>
    <xf numFmtId="44" fontId="28" fillId="0" borderId="1" xfId="4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/>
    </xf>
    <xf numFmtId="0" fontId="25" fillId="8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168" fontId="25" fillId="13" borderId="1" xfId="0" applyNumberFormat="1" applyFont="1" applyFill="1" applyBorder="1" applyAlignment="1">
      <alignment horizontal="center" vertical="center" wrapText="1"/>
    </xf>
    <xf numFmtId="0" fontId="22" fillId="8" borderId="1" xfId="3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 vertical="center"/>
    </xf>
    <xf numFmtId="49" fontId="19" fillId="7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8" fontId="10" fillId="11" borderId="17" xfId="0" applyNumberFormat="1" applyFont="1" applyFill="1" applyBorder="1" applyAlignment="1">
      <alignment horizontal="center" vertical="center"/>
    </xf>
    <xf numFmtId="168" fontId="25" fillId="14" borderId="1" xfId="0" applyNumberFormat="1" applyFont="1" applyFill="1" applyBorder="1" applyAlignment="1">
      <alignment horizontal="center" vertical="center" wrapText="1"/>
    </xf>
    <xf numFmtId="49" fontId="22" fillId="8" borderId="1" xfId="3" applyNumberFormat="1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/>
    </xf>
    <xf numFmtId="14" fontId="22" fillId="8" borderId="1" xfId="3" applyNumberFormat="1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168" fontId="1" fillId="0" borderId="6" xfId="3" applyNumberFormat="1" applyFont="1" applyFill="1" applyBorder="1" applyAlignment="1">
      <alignment vertical="center" wrapText="1"/>
    </xf>
    <xf numFmtId="168" fontId="27" fillId="5" borderId="17" xfId="0" applyNumberFormat="1" applyFont="1" applyFill="1" applyBorder="1" applyAlignment="1">
      <alignment horizontal="right" vertical="center"/>
    </xf>
    <xf numFmtId="0" fontId="26" fillId="8" borderId="0" xfId="0" applyFont="1" applyFill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10" borderId="16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right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68" fontId="11" fillId="7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left" vertical="center" wrapText="1"/>
    </xf>
    <xf numFmtId="0" fontId="25" fillId="0" borderId="1" xfId="2" applyNumberFormat="1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vertical="center"/>
    </xf>
    <xf numFmtId="0" fontId="34" fillId="0" borderId="2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168" fontId="25" fillId="7" borderId="1" xfId="0" applyNumberFormat="1" applyFont="1" applyFill="1" applyBorder="1" applyAlignment="1">
      <alignment horizontal="center" vertical="center" wrapText="1"/>
    </xf>
    <xf numFmtId="0" fontId="25" fillId="7" borderId="18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</cellXfs>
  <cellStyles count="10">
    <cellStyle name="Hiperłącze 2" xfId="1"/>
    <cellStyle name="Normalny" xfId="0" builtinId="0"/>
    <cellStyle name="Normalny 2" xfId="2"/>
    <cellStyle name="Normalny 3" xfId="3"/>
    <cellStyle name="Normalny_pozostałe dane" xfId="4"/>
    <cellStyle name="Normalny_ZASZ-1" xfId="5"/>
    <cellStyle name="Walutowy 2" xfId="6"/>
    <cellStyle name="Walutowy 2 2" xfId="7"/>
    <cellStyle name="Walutowy 2 3" xfId="8"/>
    <cellStyle name="Walutowy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zoomScale="60" zoomScaleNormal="60" workbookViewId="0">
      <pane ySplit="3" topLeftCell="A4" activePane="bottomLeft" state="frozen"/>
      <selection pane="bottomLeft" activeCell="J21" sqref="J21"/>
    </sheetView>
  </sheetViews>
  <sheetFormatPr defaultRowHeight="12.75" x14ac:dyDescent="0.2"/>
  <cols>
    <col min="1" max="1" width="3.42578125" style="2" customWidth="1"/>
    <col min="2" max="2" width="31.5703125" style="2" customWidth="1"/>
    <col min="3" max="3" width="25" style="2" customWidth="1"/>
    <col min="4" max="4" width="13.7109375" style="2" customWidth="1"/>
    <col min="5" max="5" width="12.140625" style="165" customWidth="1"/>
    <col min="6" max="6" width="10.42578125" style="2" customWidth="1"/>
    <col min="7" max="7" width="23" style="135" customWidth="1"/>
    <col min="8" max="8" width="13.85546875" style="2" customWidth="1"/>
    <col min="9" max="9" width="17.140625" style="2" customWidth="1"/>
    <col min="10" max="10" width="23.140625" style="169" customWidth="1"/>
    <col min="11" max="11" width="17.5703125" style="169" customWidth="1"/>
    <col min="12" max="12" width="28.42578125" style="2" customWidth="1"/>
    <col min="13" max="13" width="19.85546875" style="2" customWidth="1"/>
    <col min="14" max="14" width="16.42578125" style="36" customWidth="1"/>
    <col min="15" max="15" width="22.7109375" style="169" customWidth="1"/>
    <col min="16" max="16384" width="9.140625" style="2"/>
  </cols>
  <sheetData>
    <row r="1" spans="1:15" x14ac:dyDescent="0.2">
      <c r="A1" s="1" t="s">
        <v>86</v>
      </c>
      <c r="H1" s="3"/>
    </row>
    <row r="2" spans="1:15" ht="20.25" customHeight="1" x14ac:dyDescent="0.2"/>
    <row r="3" spans="1:15" ht="80.25" customHeight="1" x14ac:dyDescent="0.2">
      <c r="A3" s="331" t="s">
        <v>2</v>
      </c>
      <c r="B3" s="331" t="s">
        <v>3</v>
      </c>
      <c r="C3" s="331" t="s">
        <v>63</v>
      </c>
      <c r="D3" s="331" t="s">
        <v>4</v>
      </c>
      <c r="E3" s="332" t="s">
        <v>5</v>
      </c>
      <c r="F3" s="331" t="s">
        <v>1</v>
      </c>
      <c r="G3" s="322" t="s">
        <v>37</v>
      </c>
      <c r="H3" s="322" t="s">
        <v>6</v>
      </c>
      <c r="I3" s="322" t="s">
        <v>36</v>
      </c>
      <c r="J3" s="322" t="s">
        <v>64</v>
      </c>
      <c r="K3" s="322" t="s">
        <v>65</v>
      </c>
      <c r="L3" s="322" t="s">
        <v>398</v>
      </c>
      <c r="M3" s="322" t="s">
        <v>66</v>
      </c>
      <c r="N3" s="157" t="s">
        <v>38</v>
      </c>
      <c r="O3" s="322" t="s">
        <v>84</v>
      </c>
    </row>
    <row r="4" spans="1:15" ht="71.25" customHeight="1" x14ac:dyDescent="0.2">
      <c r="A4" s="81">
        <v>1</v>
      </c>
      <c r="B4" s="185" t="s">
        <v>335</v>
      </c>
      <c r="C4" s="5" t="s">
        <v>391</v>
      </c>
      <c r="D4" s="6" t="s">
        <v>392</v>
      </c>
      <c r="E4" s="11" t="s">
        <v>393</v>
      </c>
      <c r="F4" s="7" t="s">
        <v>394</v>
      </c>
      <c r="G4" s="28" t="s">
        <v>395</v>
      </c>
      <c r="H4" s="6">
        <v>62</v>
      </c>
      <c r="I4" s="6" t="s">
        <v>95</v>
      </c>
      <c r="J4" s="43" t="s">
        <v>396</v>
      </c>
      <c r="K4" s="333" t="s">
        <v>397</v>
      </c>
      <c r="L4" s="170" t="s">
        <v>399</v>
      </c>
      <c r="M4" s="81" t="s">
        <v>108</v>
      </c>
      <c r="N4" s="133">
        <v>29221709.940000001</v>
      </c>
      <c r="O4" s="43" t="s">
        <v>95</v>
      </c>
    </row>
    <row r="5" spans="1:15" s="8" customFormat="1" ht="36.75" customHeight="1" x14ac:dyDescent="0.2">
      <c r="A5" s="6">
        <v>2</v>
      </c>
      <c r="B5" s="330" t="s">
        <v>400</v>
      </c>
      <c r="C5" s="10" t="s">
        <v>403</v>
      </c>
      <c r="D5" s="6" t="s">
        <v>404</v>
      </c>
      <c r="E5" s="9" t="s">
        <v>401</v>
      </c>
      <c r="F5" s="9" t="s">
        <v>402</v>
      </c>
      <c r="G5" s="29" t="s">
        <v>405</v>
      </c>
      <c r="H5" s="6">
        <v>40</v>
      </c>
      <c r="I5" s="6" t="s">
        <v>95</v>
      </c>
      <c r="J5" s="5" t="s">
        <v>406</v>
      </c>
      <c r="K5" s="5" t="s">
        <v>108</v>
      </c>
      <c r="L5" s="6" t="s">
        <v>108</v>
      </c>
      <c r="M5" s="6" t="s">
        <v>108</v>
      </c>
      <c r="N5" s="123"/>
      <c r="O5" s="5" t="s">
        <v>95</v>
      </c>
    </row>
    <row r="6" spans="1:15" s="8" customFormat="1" ht="32.25" customHeight="1" x14ac:dyDescent="0.2">
      <c r="A6" s="81">
        <v>3</v>
      </c>
      <c r="B6" s="185" t="s">
        <v>266</v>
      </c>
      <c r="C6" s="5" t="s">
        <v>269</v>
      </c>
      <c r="D6" s="5" t="s">
        <v>542</v>
      </c>
      <c r="E6" s="167" t="s">
        <v>543</v>
      </c>
      <c r="F6" s="5" t="s">
        <v>544</v>
      </c>
      <c r="G6" s="29" t="s">
        <v>545</v>
      </c>
      <c r="H6" s="6">
        <v>38</v>
      </c>
      <c r="I6" s="6" t="s">
        <v>95</v>
      </c>
      <c r="J6" s="5" t="s">
        <v>95</v>
      </c>
      <c r="K6" s="5" t="s">
        <v>108</v>
      </c>
      <c r="L6" s="29" t="s">
        <v>546</v>
      </c>
      <c r="M6" s="6" t="s">
        <v>108</v>
      </c>
      <c r="N6" s="123" t="s">
        <v>547</v>
      </c>
      <c r="O6" s="29" t="s">
        <v>548</v>
      </c>
    </row>
    <row r="7" spans="1:15" s="8" customFormat="1" ht="24.95" customHeight="1" x14ac:dyDescent="0.2">
      <c r="A7" s="81">
        <v>4</v>
      </c>
      <c r="B7" s="185" t="s">
        <v>626</v>
      </c>
      <c r="C7" s="5" t="s">
        <v>627</v>
      </c>
      <c r="D7" s="6" t="s">
        <v>628</v>
      </c>
      <c r="E7" s="9" t="s">
        <v>629</v>
      </c>
      <c r="F7" s="9" t="s">
        <v>630</v>
      </c>
      <c r="G7" s="30" t="s">
        <v>631</v>
      </c>
      <c r="H7" s="6">
        <v>9</v>
      </c>
      <c r="I7" s="6" t="s">
        <v>95</v>
      </c>
      <c r="J7" s="5" t="s">
        <v>95</v>
      </c>
      <c r="K7" s="5" t="s">
        <v>108</v>
      </c>
      <c r="L7" s="6" t="s">
        <v>108</v>
      </c>
      <c r="M7" s="6" t="s">
        <v>108</v>
      </c>
      <c r="N7" s="123">
        <v>480000</v>
      </c>
      <c r="O7" s="5" t="s">
        <v>95</v>
      </c>
    </row>
    <row r="8" spans="1:15" s="8" customFormat="1" ht="24.95" customHeight="1" x14ac:dyDescent="0.2">
      <c r="A8" s="6">
        <v>5</v>
      </c>
      <c r="B8" s="185" t="s">
        <v>649</v>
      </c>
      <c r="C8" s="5" t="s">
        <v>652</v>
      </c>
      <c r="D8" s="6" t="s">
        <v>650</v>
      </c>
      <c r="E8" s="11" t="s">
        <v>651</v>
      </c>
      <c r="F8" s="10" t="s">
        <v>653</v>
      </c>
      <c r="G8" s="30" t="s">
        <v>654</v>
      </c>
      <c r="H8" s="6">
        <v>68</v>
      </c>
      <c r="I8" s="6" t="s">
        <v>95</v>
      </c>
      <c r="J8" s="5" t="s">
        <v>95</v>
      </c>
      <c r="K8" s="5" t="s">
        <v>108</v>
      </c>
      <c r="L8" s="6" t="s">
        <v>108</v>
      </c>
      <c r="M8" s="6" t="s">
        <v>108</v>
      </c>
      <c r="N8" s="123">
        <v>21671827.289999999</v>
      </c>
      <c r="O8" s="5" t="s">
        <v>95</v>
      </c>
    </row>
    <row r="9" spans="1:15" s="8" customFormat="1" ht="33.75" customHeight="1" x14ac:dyDescent="0.2">
      <c r="A9" s="81">
        <v>6</v>
      </c>
      <c r="B9" s="185" t="s">
        <v>691</v>
      </c>
      <c r="C9" s="5" t="s">
        <v>173</v>
      </c>
      <c r="D9" s="6" t="s">
        <v>693</v>
      </c>
      <c r="E9" s="9" t="s">
        <v>692</v>
      </c>
      <c r="F9" s="9" t="s">
        <v>694</v>
      </c>
      <c r="G9" s="30" t="s">
        <v>705</v>
      </c>
      <c r="H9" s="6">
        <v>6</v>
      </c>
      <c r="I9" s="6" t="s">
        <v>95</v>
      </c>
      <c r="J9" s="5" t="s">
        <v>95</v>
      </c>
      <c r="K9" s="5" t="s">
        <v>95</v>
      </c>
      <c r="L9" s="6" t="s">
        <v>108</v>
      </c>
      <c r="M9" s="6" t="s">
        <v>108</v>
      </c>
      <c r="N9" s="123">
        <v>550612.98</v>
      </c>
      <c r="O9" s="5" t="s">
        <v>95</v>
      </c>
    </row>
    <row r="10" spans="1:15" s="8" customFormat="1" ht="24.95" customHeight="1" x14ac:dyDescent="0.2">
      <c r="A10" s="81">
        <v>7</v>
      </c>
      <c r="B10" s="185" t="s">
        <v>698</v>
      </c>
      <c r="C10" s="5" t="s">
        <v>700</v>
      </c>
      <c r="D10" s="9" t="s">
        <v>701</v>
      </c>
      <c r="E10" s="9" t="s">
        <v>702</v>
      </c>
      <c r="F10" s="9" t="s">
        <v>703</v>
      </c>
      <c r="G10" s="30" t="s">
        <v>704</v>
      </c>
      <c r="H10" s="6">
        <v>24</v>
      </c>
      <c r="I10" s="6">
        <v>137</v>
      </c>
      <c r="J10" s="5" t="s">
        <v>706</v>
      </c>
      <c r="K10" s="5" t="s">
        <v>108</v>
      </c>
      <c r="L10" s="6" t="s">
        <v>108</v>
      </c>
      <c r="M10" s="6" t="s">
        <v>108</v>
      </c>
      <c r="N10" s="123">
        <v>1399929</v>
      </c>
      <c r="O10" s="5" t="s">
        <v>95</v>
      </c>
    </row>
    <row r="11" spans="1:15" ht="36" customHeight="1" x14ac:dyDescent="0.2">
      <c r="A11" s="6">
        <v>8</v>
      </c>
      <c r="B11" s="185" t="s">
        <v>699</v>
      </c>
      <c r="C11" s="5" t="s">
        <v>753</v>
      </c>
      <c r="D11" s="6" t="s">
        <v>754</v>
      </c>
      <c r="E11" s="11" t="s">
        <v>755</v>
      </c>
      <c r="F11" s="9" t="s">
        <v>703</v>
      </c>
      <c r="G11" s="30" t="s">
        <v>704</v>
      </c>
      <c r="H11" s="6">
        <v>26</v>
      </c>
      <c r="I11" s="6">
        <v>168</v>
      </c>
      <c r="J11" s="43" t="s">
        <v>756</v>
      </c>
      <c r="K11" s="170" t="s">
        <v>757</v>
      </c>
      <c r="L11" s="6" t="s">
        <v>108</v>
      </c>
      <c r="M11" s="6" t="s">
        <v>108</v>
      </c>
      <c r="N11" s="133">
        <v>1521729.84</v>
      </c>
      <c r="O11" s="43" t="s">
        <v>758</v>
      </c>
    </row>
    <row r="12" spans="1:15" s="8" customFormat="1" ht="33.75" customHeight="1" x14ac:dyDescent="0.2">
      <c r="A12" s="81">
        <v>9</v>
      </c>
      <c r="B12" s="185" t="s">
        <v>775</v>
      </c>
      <c r="C12" s="5" t="s">
        <v>776</v>
      </c>
      <c r="D12" s="43" t="s">
        <v>778</v>
      </c>
      <c r="E12" s="11" t="s">
        <v>777</v>
      </c>
      <c r="F12" s="7" t="s">
        <v>779</v>
      </c>
      <c r="G12" s="28" t="s">
        <v>780</v>
      </c>
      <c r="H12" s="6">
        <v>23</v>
      </c>
      <c r="I12" s="6">
        <v>151</v>
      </c>
      <c r="J12" s="5" t="s">
        <v>706</v>
      </c>
      <c r="K12" s="5" t="s">
        <v>95</v>
      </c>
      <c r="L12" s="6" t="s">
        <v>108</v>
      </c>
      <c r="M12" s="6" t="s">
        <v>108</v>
      </c>
      <c r="N12" s="123">
        <v>1373020.74</v>
      </c>
      <c r="O12" s="5" t="s">
        <v>95</v>
      </c>
    </row>
    <row r="13" spans="1:15" s="8" customFormat="1" ht="36" customHeight="1" x14ac:dyDescent="0.2">
      <c r="A13" s="81">
        <v>10</v>
      </c>
      <c r="B13" s="185" t="s">
        <v>807</v>
      </c>
      <c r="C13" s="5" t="s">
        <v>810</v>
      </c>
      <c r="D13" s="5" t="s">
        <v>809</v>
      </c>
      <c r="E13" s="167" t="s">
        <v>808</v>
      </c>
      <c r="F13" s="7" t="s">
        <v>779</v>
      </c>
      <c r="G13" s="28" t="s">
        <v>780</v>
      </c>
      <c r="H13" s="6">
        <v>26</v>
      </c>
      <c r="I13" s="6">
        <v>211</v>
      </c>
      <c r="J13" s="43" t="s">
        <v>811</v>
      </c>
      <c r="K13" s="29" t="s">
        <v>812</v>
      </c>
      <c r="L13" s="6" t="s">
        <v>108</v>
      </c>
      <c r="M13" s="6" t="s">
        <v>108</v>
      </c>
      <c r="N13" s="123">
        <v>1669467.21</v>
      </c>
      <c r="O13" s="29" t="s">
        <v>813</v>
      </c>
    </row>
    <row r="14" spans="1:15" s="8" customFormat="1" ht="32.25" customHeight="1" x14ac:dyDescent="0.2">
      <c r="A14" s="6">
        <v>11</v>
      </c>
      <c r="B14" s="185" t="s">
        <v>867</v>
      </c>
      <c r="C14" s="5" t="s">
        <v>869</v>
      </c>
      <c r="D14" s="6" t="s">
        <v>871</v>
      </c>
      <c r="E14" s="9" t="s">
        <v>870</v>
      </c>
      <c r="F14" s="7" t="s">
        <v>779</v>
      </c>
      <c r="G14" s="28" t="s">
        <v>780</v>
      </c>
      <c r="H14" s="6">
        <v>47</v>
      </c>
      <c r="I14" s="6">
        <v>424</v>
      </c>
      <c r="J14" s="5" t="s">
        <v>872</v>
      </c>
      <c r="K14" s="5" t="s">
        <v>108</v>
      </c>
      <c r="L14" s="6" t="s">
        <v>108</v>
      </c>
      <c r="M14" s="6" t="s">
        <v>108</v>
      </c>
      <c r="N14" s="123"/>
      <c r="O14" s="5" t="s">
        <v>95</v>
      </c>
    </row>
    <row r="15" spans="1:15" s="8" customFormat="1" ht="32.25" customHeight="1" x14ac:dyDescent="0.2">
      <c r="A15" s="81">
        <v>12</v>
      </c>
      <c r="B15" s="185" t="s">
        <v>868</v>
      </c>
      <c r="C15" s="5" t="s">
        <v>947</v>
      </c>
      <c r="D15" s="6" t="s">
        <v>949</v>
      </c>
      <c r="E15" s="11" t="s">
        <v>948</v>
      </c>
      <c r="F15" s="7" t="s">
        <v>779</v>
      </c>
      <c r="G15" s="28" t="s">
        <v>780</v>
      </c>
      <c r="H15" s="6">
        <v>52</v>
      </c>
      <c r="I15" s="6">
        <v>530</v>
      </c>
      <c r="J15" s="5" t="s">
        <v>95</v>
      </c>
      <c r="K15" s="5" t="s">
        <v>108</v>
      </c>
      <c r="L15" s="6" t="s">
        <v>108</v>
      </c>
      <c r="M15" s="6" t="s">
        <v>108</v>
      </c>
      <c r="N15" s="123">
        <v>3419401.43</v>
      </c>
      <c r="O15" s="5" t="s">
        <v>95</v>
      </c>
    </row>
    <row r="16" spans="1:15" s="8" customFormat="1" ht="33.75" customHeight="1" x14ac:dyDescent="0.2">
      <c r="A16" s="81">
        <v>13</v>
      </c>
      <c r="B16" s="185" t="s">
        <v>985</v>
      </c>
      <c r="C16" s="5" t="s">
        <v>986</v>
      </c>
      <c r="D16" s="6" t="s">
        <v>988</v>
      </c>
      <c r="E16" s="11" t="s">
        <v>987</v>
      </c>
      <c r="F16" s="7" t="s">
        <v>779</v>
      </c>
      <c r="G16" s="28" t="s">
        <v>780</v>
      </c>
      <c r="H16" s="6">
        <v>13</v>
      </c>
      <c r="I16" s="6">
        <v>67</v>
      </c>
      <c r="J16" s="43" t="s">
        <v>756</v>
      </c>
      <c r="K16" s="5" t="s">
        <v>108</v>
      </c>
      <c r="L16" s="6" t="s">
        <v>108</v>
      </c>
      <c r="M16" s="6" t="s">
        <v>108</v>
      </c>
      <c r="N16" s="123">
        <v>699097</v>
      </c>
      <c r="O16" s="29" t="s">
        <v>989</v>
      </c>
    </row>
    <row r="17" spans="1:15" s="8" customFormat="1" ht="33.75" customHeight="1" x14ac:dyDescent="0.2">
      <c r="A17" s="6">
        <v>14</v>
      </c>
      <c r="B17" s="185" t="s">
        <v>1008</v>
      </c>
      <c r="C17" s="5" t="s">
        <v>1009</v>
      </c>
      <c r="D17" s="6" t="s">
        <v>1010</v>
      </c>
      <c r="E17" s="11" t="s">
        <v>1011</v>
      </c>
      <c r="F17" s="7" t="s">
        <v>779</v>
      </c>
      <c r="G17" s="28" t="s">
        <v>780</v>
      </c>
      <c r="H17" s="6">
        <v>20</v>
      </c>
      <c r="I17" s="6">
        <v>112</v>
      </c>
      <c r="J17" s="43" t="s">
        <v>756</v>
      </c>
      <c r="K17" s="5"/>
      <c r="L17" s="6" t="s">
        <v>108</v>
      </c>
      <c r="M17" s="6" t="s">
        <v>108</v>
      </c>
      <c r="N17" s="123"/>
      <c r="O17" s="5" t="s">
        <v>95</v>
      </c>
    </row>
    <row r="18" spans="1:15" ht="33.75" customHeight="1" x14ac:dyDescent="0.2">
      <c r="A18" s="81">
        <v>15</v>
      </c>
      <c r="B18" s="185" t="s">
        <v>1054</v>
      </c>
      <c r="C18" s="5" t="s">
        <v>1055</v>
      </c>
      <c r="D18" s="6" t="s">
        <v>1056</v>
      </c>
      <c r="E18" s="11" t="s">
        <v>1057</v>
      </c>
      <c r="F18" s="7" t="s">
        <v>779</v>
      </c>
      <c r="G18" s="28" t="s">
        <v>780</v>
      </c>
      <c r="H18" s="6">
        <v>21</v>
      </c>
      <c r="I18" s="6">
        <v>114</v>
      </c>
      <c r="J18" s="43" t="s">
        <v>188</v>
      </c>
      <c r="K18" s="6" t="s">
        <v>108</v>
      </c>
      <c r="L18" s="6" t="s">
        <v>108</v>
      </c>
      <c r="M18" s="6" t="s">
        <v>108</v>
      </c>
      <c r="N18" s="133"/>
      <c r="O18" s="43" t="s">
        <v>1058</v>
      </c>
    </row>
    <row r="19" spans="1:15" s="8" customFormat="1" ht="65.25" customHeight="1" x14ac:dyDescent="0.2">
      <c r="A19" s="81">
        <v>16</v>
      </c>
      <c r="B19" s="185" t="s">
        <v>1098</v>
      </c>
      <c r="C19" s="5" t="s">
        <v>1102</v>
      </c>
      <c r="D19" s="43" t="s">
        <v>1101</v>
      </c>
      <c r="E19" s="43">
        <v>341331626</v>
      </c>
      <c r="F19" s="7" t="s">
        <v>1103</v>
      </c>
      <c r="G19" s="28" t="s">
        <v>1104</v>
      </c>
      <c r="H19" s="6">
        <v>19</v>
      </c>
      <c r="I19" s="6" t="s">
        <v>95</v>
      </c>
      <c r="J19" s="29" t="s">
        <v>1105</v>
      </c>
      <c r="K19" s="5"/>
      <c r="L19" s="5" t="s">
        <v>1106</v>
      </c>
      <c r="M19" s="6" t="s">
        <v>108</v>
      </c>
      <c r="N19" s="123">
        <v>1900000</v>
      </c>
      <c r="O19" s="5" t="s">
        <v>95</v>
      </c>
    </row>
    <row r="20" spans="1:15" s="8" customFormat="1" ht="46.5" customHeight="1" x14ac:dyDescent="0.2">
      <c r="A20" s="6">
        <v>17</v>
      </c>
      <c r="B20" s="185" t="s">
        <v>1238</v>
      </c>
      <c r="C20" s="5" t="s">
        <v>1212</v>
      </c>
      <c r="D20" s="5" t="s">
        <v>1213</v>
      </c>
      <c r="E20" s="167" t="s">
        <v>1214</v>
      </c>
      <c r="F20" s="5" t="s">
        <v>1215</v>
      </c>
      <c r="G20" s="29" t="s">
        <v>1263</v>
      </c>
      <c r="H20" s="6">
        <v>25</v>
      </c>
      <c r="I20" s="6">
        <v>72</v>
      </c>
      <c r="J20" s="162" t="s">
        <v>1379</v>
      </c>
      <c r="K20" s="6" t="s">
        <v>108</v>
      </c>
      <c r="L20" s="6" t="s">
        <v>1216</v>
      </c>
      <c r="M20" s="6" t="s">
        <v>108</v>
      </c>
      <c r="N20" s="123">
        <v>1288028.53</v>
      </c>
      <c r="O20" s="5" t="s">
        <v>95</v>
      </c>
    </row>
    <row r="21" spans="1:15" s="8" customFormat="1" ht="34.5" customHeight="1" x14ac:dyDescent="0.2">
      <c r="A21" s="81">
        <v>18</v>
      </c>
      <c r="B21" s="185" t="s">
        <v>1279</v>
      </c>
      <c r="C21" s="5" t="s">
        <v>1212</v>
      </c>
      <c r="D21" s="5" t="s">
        <v>1261</v>
      </c>
      <c r="E21" s="9" t="s">
        <v>1262</v>
      </c>
      <c r="F21" s="5" t="s">
        <v>1215</v>
      </c>
      <c r="G21" s="29" t="s">
        <v>1263</v>
      </c>
      <c r="H21" s="5" t="s">
        <v>1264</v>
      </c>
      <c r="I21" s="6">
        <v>22</v>
      </c>
      <c r="J21" s="5" t="s">
        <v>188</v>
      </c>
      <c r="K21" s="6" t="s">
        <v>108</v>
      </c>
      <c r="L21" s="6" t="s">
        <v>1216</v>
      </c>
      <c r="M21" s="6" t="s">
        <v>108</v>
      </c>
      <c r="N21" s="123">
        <v>723791.92</v>
      </c>
      <c r="O21" s="5" t="s">
        <v>95</v>
      </c>
    </row>
    <row r="22" spans="1:15" s="8" customFormat="1" ht="32.25" customHeight="1" x14ac:dyDescent="0.2">
      <c r="A22" s="81">
        <v>19</v>
      </c>
      <c r="B22" s="185" t="s">
        <v>1286</v>
      </c>
      <c r="C22" s="5" t="s">
        <v>1283</v>
      </c>
      <c r="D22" s="6" t="s">
        <v>1285</v>
      </c>
      <c r="E22" s="11" t="s">
        <v>1284</v>
      </c>
      <c r="F22" s="10" t="s">
        <v>653</v>
      </c>
      <c r="G22" s="30" t="s">
        <v>654</v>
      </c>
      <c r="H22" s="6">
        <v>6</v>
      </c>
      <c r="I22" s="6" t="s">
        <v>95</v>
      </c>
      <c r="J22" s="5" t="s">
        <v>95</v>
      </c>
      <c r="K22" s="6" t="s">
        <v>108</v>
      </c>
      <c r="L22" s="6" t="s">
        <v>108</v>
      </c>
      <c r="M22" s="6" t="s">
        <v>108</v>
      </c>
      <c r="N22" s="123">
        <v>260000</v>
      </c>
      <c r="O22" s="5" t="s">
        <v>95</v>
      </c>
    </row>
    <row r="23" spans="1:15" ht="24.95" hidden="1" customHeight="1" x14ac:dyDescent="0.2">
      <c r="A23" s="20"/>
      <c r="B23" s="21"/>
      <c r="C23" s="22"/>
      <c r="D23" s="23"/>
      <c r="E23" s="166"/>
      <c r="F23" s="24"/>
      <c r="G23" s="27"/>
      <c r="H23" s="23"/>
      <c r="I23" s="23"/>
      <c r="J23" s="131"/>
      <c r="K23" s="131"/>
      <c r="L23" s="25"/>
      <c r="M23" s="25"/>
      <c r="N23" s="132"/>
      <c r="O23" s="194"/>
    </row>
    <row r="24" spans="1:15" s="8" customFormat="1" ht="24.95" hidden="1" customHeight="1" x14ac:dyDescent="0.2">
      <c r="A24" s="13"/>
      <c r="B24" s="4"/>
      <c r="C24" s="5"/>
      <c r="D24" s="80"/>
      <c r="E24" s="11"/>
      <c r="F24" s="7"/>
      <c r="G24" s="28"/>
      <c r="H24" s="6"/>
      <c r="I24" s="6"/>
      <c r="J24" s="5"/>
      <c r="K24" s="5"/>
      <c r="L24" s="6"/>
      <c r="M24" s="6"/>
      <c r="N24" s="123"/>
      <c r="O24" s="195"/>
    </row>
    <row r="25" spans="1:15" s="8" customFormat="1" ht="24.95" hidden="1" customHeight="1" x14ac:dyDescent="0.2">
      <c r="A25" s="12"/>
      <c r="B25" s="4"/>
      <c r="C25" s="22"/>
      <c r="D25" s="5"/>
      <c r="E25" s="168"/>
      <c r="F25" s="5"/>
      <c r="G25" s="29"/>
      <c r="H25" s="6"/>
      <c r="I25" s="6"/>
      <c r="J25" s="5"/>
      <c r="K25" s="5"/>
      <c r="L25" s="6"/>
      <c r="M25" s="6"/>
      <c r="N25" s="123"/>
      <c r="O25" s="195"/>
    </row>
    <row r="26" spans="1:15" s="8" customFormat="1" ht="24.95" hidden="1" customHeight="1" x14ac:dyDescent="0.2">
      <c r="A26" s="13"/>
      <c r="B26" s="4"/>
      <c r="C26" s="5"/>
      <c r="D26" s="6"/>
      <c r="E26" s="9"/>
      <c r="F26" s="9"/>
      <c r="G26" s="30"/>
      <c r="H26" s="6"/>
      <c r="I26" s="6"/>
      <c r="J26" s="5"/>
      <c r="K26" s="5"/>
      <c r="L26" s="6"/>
      <c r="M26" s="6"/>
      <c r="N26" s="123"/>
      <c r="O26" s="195"/>
    </row>
    <row r="27" spans="1:15" s="8" customFormat="1" ht="24.95" hidden="1" customHeight="1" x14ac:dyDescent="0.2">
      <c r="A27" s="12"/>
      <c r="B27" s="4"/>
      <c r="C27" s="5"/>
      <c r="D27" s="6"/>
      <c r="E27" s="11"/>
      <c r="F27" s="10"/>
      <c r="G27" s="30"/>
      <c r="H27" s="6"/>
      <c r="I27" s="6"/>
      <c r="J27" s="5"/>
      <c r="K27" s="5"/>
      <c r="L27" s="6"/>
      <c r="M27" s="6"/>
      <c r="N27" s="123"/>
      <c r="O27" s="195"/>
    </row>
    <row r="28" spans="1:15" s="8" customFormat="1" ht="24.95" hidden="1" customHeight="1" x14ac:dyDescent="0.2">
      <c r="A28" s="13"/>
      <c r="B28" s="4"/>
      <c r="C28" s="5"/>
      <c r="D28" s="6"/>
      <c r="E28" s="11"/>
      <c r="F28" s="9"/>
      <c r="G28" s="30"/>
      <c r="H28" s="6"/>
      <c r="I28" s="6"/>
      <c r="J28" s="5"/>
      <c r="K28" s="5"/>
      <c r="L28" s="6"/>
      <c r="M28" s="6"/>
      <c r="N28" s="123"/>
      <c r="O28" s="195"/>
    </row>
    <row r="29" spans="1:15" s="8" customFormat="1" ht="24.95" hidden="1" customHeight="1" thickBot="1" x14ac:dyDescent="0.25">
      <c r="A29" s="14"/>
      <c r="B29" s="15"/>
      <c r="C29" s="16"/>
      <c r="D29" s="17"/>
      <c r="E29" s="18"/>
      <c r="F29" s="19"/>
      <c r="G29" s="31"/>
      <c r="H29" s="17"/>
      <c r="I29" s="17"/>
      <c r="J29" s="16"/>
      <c r="K29" s="16"/>
      <c r="L29" s="17"/>
      <c r="M29" s="17"/>
      <c r="N29" s="134"/>
      <c r="O29" s="196"/>
    </row>
  </sheetData>
  <phoneticPr fontId="4" type="noConversion"/>
  <printOptions horizontalCentered="1"/>
  <pageMargins left="0" right="0" top="0.59055118110236227" bottom="0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1"/>
  <sheetViews>
    <sheetView tabSelected="1" topLeftCell="N121" zoomScale="70" zoomScaleNormal="70" workbookViewId="0">
      <selection activeCell="V126" sqref="V126"/>
    </sheetView>
  </sheetViews>
  <sheetFormatPr defaultRowHeight="12.75" x14ac:dyDescent="0.2"/>
  <cols>
    <col min="1" max="1" width="4.28515625" style="2" customWidth="1"/>
    <col min="2" max="2" width="28.7109375" style="2" customWidth="1"/>
    <col min="3" max="3" width="16" style="2" customWidth="1"/>
    <col min="4" max="5" width="16.42578125" style="36" customWidth="1"/>
    <col min="6" max="6" width="16.42578125" style="44" customWidth="1"/>
    <col min="7" max="7" width="14.7109375" style="2" customWidth="1"/>
    <col min="8" max="8" width="22.5703125" style="116" customWidth="1"/>
    <col min="9" max="9" width="20.5703125" style="2" customWidth="1"/>
    <col min="10" max="10" width="36.140625" style="2" customWidth="1"/>
    <col min="11" max="11" width="21.5703125" style="2" customWidth="1"/>
    <col min="12" max="12" width="4.28515625" style="2" customWidth="1"/>
    <col min="13" max="13" width="15.140625" style="2" customWidth="1"/>
    <col min="14" max="14" width="20.140625" style="2" customWidth="1"/>
    <col min="15" max="15" width="22" style="2" customWidth="1"/>
    <col min="16" max="16" width="16.140625" style="2" customWidth="1"/>
    <col min="17" max="21" width="15.7109375" style="2" customWidth="1"/>
    <col min="22" max="22" width="13.28515625" style="2" customWidth="1"/>
    <col min="23" max="23" width="12.42578125" style="2" customWidth="1"/>
    <col min="24" max="24" width="16.7109375" style="2" customWidth="1"/>
    <col min="25" max="25" width="12.28515625" style="2" customWidth="1"/>
    <col min="26" max="54" width="9.140625" style="111"/>
    <col min="55" max="16384" width="9.140625" style="2"/>
  </cols>
  <sheetData>
    <row r="1" spans="1:54" s="33" customFormat="1" x14ac:dyDescent="0.2">
      <c r="A1" s="1" t="s">
        <v>87</v>
      </c>
      <c r="D1" s="34"/>
      <c r="E1" s="34"/>
      <c r="F1" s="35"/>
      <c r="G1" s="1"/>
      <c r="H1" s="116"/>
      <c r="K1" s="2"/>
      <c r="L1" s="1" t="s">
        <v>85</v>
      </c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</row>
    <row r="2" spans="1:54" x14ac:dyDescent="0.2">
      <c r="F2" s="2"/>
    </row>
    <row r="3" spans="1:54" ht="62.25" customHeight="1" x14ac:dyDescent="0.2">
      <c r="A3" s="347" t="s">
        <v>39</v>
      </c>
      <c r="B3" s="347" t="s">
        <v>40</v>
      </c>
      <c r="C3" s="347" t="s">
        <v>41</v>
      </c>
      <c r="D3" s="347" t="s">
        <v>68</v>
      </c>
      <c r="E3" s="347" t="s">
        <v>235</v>
      </c>
      <c r="F3" s="347" t="s">
        <v>42</v>
      </c>
      <c r="G3" s="347" t="s">
        <v>43</v>
      </c>
      <c r="H3" s="347" t="s">
        <v>53</v>
      </c>
      <c r="I3" s="347" t="s">
        <v>54</v>
      </c>
      <c r="J3" s="347" t="s">
        <v>69</v>
      </c>
      <c r="K3" s="347" t="s">
        <v>70</v>
      </c>
      <c r="L3" s="347" t="s">
        <v>39</v>
      </c>
      <c r="M3" s="347" t="s">
        <v>71</v>
      </c>
      <c r="N3" s="347"/>
      <c r="O3" s="347"/>
      <c r="P3" s="347" t="s">
        <v>55</v>
      </c>
      <c r="Q3" s="347"/>
      <c r="R3" s="347"/>
      <c r="S3" s="347"/>
      <c r="T3" s="347"/>
      <c r="U3" s="347"/>
      <c r="V3" s="347" t="s">
        <v>256</v>
      </c>
      <c r="W3" s="347" t="s">
        <v>44</v>
      </c>
      <c r="X3" s="347" t="s">
        <v>45</v>
      </c>
      <c r="Y3" s="347" t="s">
        <v>73</v>
      </c>
    </row>
    <row r="4" spans="1:54" ht="66" customHeight="1" x14ac:dyDescent="0.2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22" t="s">
        <v>46</v>
      </c>
      <c r="N4" s="322" t="s">
        <v>47</v>
      </c>
      <c r="O4" s="322" t="s">
        <v>265</v>
      </c>
      <c r="P4" s="322" t="s">
        <v>48</v>
      </c>
      <c r="Q4" s="322" t="s">
        <v>49</v>
      </c>
      <c r="R4" s="322" t="s">
        <v>50</v>
      </c>
      <c r="S4" s="322" t="s">
        <v>72</v>
      </c>
      <c r="T4" s="322" t="s">
        <v>51</v>
      </c>
      <c r="U4" s="322" t="s">
        <v>52</v>
      </c>
      <c r="V4" s="347"/>
      <c r="W4" s="347"/>
      <c r="X4" s="347"/>
      <c r="Y4" s="347"/>
    </row>
    <row r="5" spans="1:54" s="39" customFormat="1" ht="13.5" customHeight="1" x14ac:dyDescent="0.2">
      <c r="A5" s="348" t="s">
        <v>67</v>
      </c>
      <c r="B5" s="348"/>
      <c r="C5" s="348"/>
      <c r="D5" s="348"/>
      <c r="E5" s="348"/>
      <c r="F5" s="348"/>
      <c r="G5" s="37"/>
      <c r="H5" s="11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</row>
    <row r="6" spans="1:54" s="8" customFormat="1" ht="24.95" customHeight="1" x14ac:dyDescent="0.2">
      <c r="A6" s="5">
        <v>1</v>
      </c>
      <c r="B6" s="93" t="s">
        <v>106</v>
      </c>
      <c r="C6" s="94" t="s">
        <v>107</v>
      </c>
      <c r="D6" s="94" t="s">
        <v>236</v>
      </c>
      <c r="E6" s="94" t="s">
        <v>237</v>
      </c>
      <c r="F6" s="94" t="s">
        <v>237</v>
      </c>
      <c r="G6" s="94">
        <v>1969</v>
      </c>
      <c r="H6" s="118">
        <v>79779.75</v>
      </c>
      <c r="I6" s="95" t="s">
        <v>109</v>
      </c>
      <c r="J6" s="254" t="s">
        <v>110</v>
      </c>
      <c r="K6" s="94" t="s">
        <v>111</v>
      </c>
      <c r="L6" s="94">
        <v>1</v>
      </c>
      <c r="M6" s="94" t="s">
        <v>238</v>
      </c>
      <c r="N6" s="94" t="s">
        <v>239</v>
      </c>
      <c r="O6" s="94" t="s">
        <v>240</v>
      </c>
      <c r="P6" s="94" t="s">
        <v>257</v>
      </c>
      <c r="Q6" s="94" t="s">
        <v>257</v>
      </c>
      <c r="R6" s="94" t="s">
        <v>257</v>
      </c>
      <c r="S6" s="94" t="s">
        <v>257</v>
      </c>
      <c r="T6" s="94" t="s">
        <v>258</v>
      </c>
      <c r="U6" s="94" t="s">
        <v>257</v>
      </c>
      <c r="V6" s="6"/>
      <c r="W6" s="6"/>
      <c r="X6" s="6"/>
      <c r="Y6" s="6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</row>
    <row r="7" spans="1:54" s="8" customFormat="1" ht="24.95" customHeight="1" x14ac:dyDescent="0.2">
      <c r="A7" s="5">
        <v>2</v>
      </c>
      <c r="B7" s="93" t="s">
        <v>106</v>
      </c>
      <c r="C7" s="94" t="s">
        <v>107</v>
      </c>
      <c r="D7" s="94" t="s">
        <v>236</v>
      </c>
      <c r="E7" s="94" t="s">
        <v>237</v>
      </c>
      <c r="F7" s="94" t="s">
        <v>237</v>
      </c>
      <c r="G7" s="94">
        <v>1964</v>
      </c>
      <c r="H7" s="118">
        <v>16215</v>
      </c>
      <c r="I7" s="95" t="s">
        <v>109</v>
      </c>
      <c r="J7" s="96" t="s">
        <v>110</v>
      </c>
      <c r="K7" s="94" t="s">
        <v>112</v>
      </c>
      <c r="L7" s="94">
        <v>2</v>
      </c>
      <c r="M7" s="94" t="s">
        <v>238</v>
      </c>
      <c r="N7" s="94" t="s">
        <v>239</v>
      </c>
      <c r="O7" s="94" t="s">
        <v>240</v>
      </c>
      <c r="P7" s="94" t="s">
        <v>259</v>
      </c>
      <c r="Q7" s="94" t="s">
        <v>257</v>
      </c>
      <c r="R7" s="94" t="s">
        <v>260</v>
      </c>
      <c r="S7" s="94" t="s">
        <v>257</v>
      </c>
      <c r="T7" s="94" t="s">
        <v>258</v>
      </c>
      <c r="U7" s="94" t="s">
        <v>258</v>
      </c>
      <c r="V7" s="6"/>
      <c r="W7" s="6"/>
      <c r="X7" s="6"/>
      <c r="Y7" s="6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</row>
    <row r="8" spans="1:54" s="8" customFormat="1" ht="24.95" customHeight="1" x14ac:dyDescent="0.2">
      <c r="A8" s="5">
        <v>3</v>
      </c>
      <c r="B8" s="93" t="s">
        <v>106</v>
      </c>
      <c r="C8" s="94" t="s">
        <v>107</v>
      </c>
      <c r="D8" s="94" t="s">
        <v>236</v>
      </c>
      <c r="E8" s="94" t="s">
        <v>237</v>
      </c>
      <c r="F8" s="94" t="s">
        <v>237</v>
      </c>
      <c r="G8" s="94">
        <v>1970</v>
      </c>
      <c r="H8" s="118">
        <v>49759</v>
      </c>
      <c r="I8" s="95" t="s">
        <v>109</v>
      </c>
      <c r="J8" s="96" t="s">
        <v>110</v>
      </c>
      <c r="K8" s="94" t="s">
        <v>113</v>
      </c>
      <c r="L8" s="94">
        <v>3</v>
      </c>
      <c r="M8" s="94" t="s">
        <v>238</v>
      </c>
      <c r="N8" s="94" t="s">
        <v>239</v>
      </c>
      <c r="O8" s="94" t="s">
        <v>240</v>
      </c>
      <c r="P8" s="94" t="s">
        <v>257</v>
      </c>
      <c r="Q8" s="94" t="s">
        <v>257</v>
      </c>
      <c r="R8" s="94" t="s">
        <v>257</v>
      </c>
      <c r="S8" s="94" t="s">
        <v>261</v>
      </c>
      <c r="T8" s="94" t="s">
        <v>258</v>
      </c>
      <c r="U8" s="94" t="s">
        <v>257</v>
      </c>
      <c r="V8" s="6"/>
      <c r="W8" s="6"/>
      <c r="X8" s="6"/>
      <c r="Y8" s="6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</row>
    <row r="9" spans="1:54" s="8" customFormat="1" ht="24.95" customHeight="1" x14ac:dyDescent="0.2">
      <c r="A9" s="5">
        <v>4</v>
      </c>
      <c r="B9" s="93" t="s">
        <v>106</v>
      </c>
      <c r="C9" s="94" t="s">
        <v>107</v>
      </c>
      <c r="D9" s="94" t="s">
        <v>236</v>
      </c>
      <c r="E9" s="94" t="s">
        <v>237</v>
      </c>
      <c r="F9" s="94" t="s">
        <v>237</v>
      </c>
      <c r="G9" s="94">
        <v>1980</v>
      </c>
      <c r="H9" s="118">
        <v>11260</v>
      </c>
      <c r="I9" s="95" t="s">
        <v>109</v>
      </c>
      <c r="J9" s="96" t="s">
        <v>110</v>
      </c>
      <c r="K9" s="94" t="s">
        <v>114</v>
      </c>
      <c r="L9" s="94">
        <v>4</v>
      </c>
      <c r="M9" s="94" t="s">
        <v>238</v>
      </c>
      <c r="N9" s="94" t="s">
        <v>239</v>
      </c>
      <c r="O9" s="94" t="s">
        <v>241</v>
      </c>
      <c r="P9" s="94" t="s">
        <v>261</v>
      </c>
      <c r="Q9" s="94" t="s">
        <v>257</v>
      </c>
      <c r="R9" s="94" t="s">
        <v>258</v>
      </c>
      <c r="S9" s="94" t="s">
        <v>259</v>
      </c>
      <c r="T9" s="94" t="s">
        <v>258</v>
      </c>
      <c r="U9" s="94" t="s">
        <v>258</v>
      </c>
      <c r="V9" s="6"/>
      <c r="W9" s="6"/>
      <c r="X9" s="6"/>
      <c r="Y9" s="6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</row>
    <row r="10" spans="1:54" s="8" customFormat="1" ht="24.95" customHeight="1" x14ac:dyDescent="0.2">
      <c r="A10" s="5">
        <v>5</v>
      </c>
      <c r="B10" s="93" t="s">
        <v>106</v>
      </c>
      <c r="C10" s="94" t="s">
        <v>107</v>
      </c>
      <c r="D10" s="94" t="s">
        <v>236</v>
      </c>
      <c r="E10" s="94" t="s">
        <v>237</v>
      </c>
      <c r="F10" s="94" t="s">
        <v>237</v>
      </c>
      <c r="G10" s="94">
        <v>1960</v>
      </c>
      <c r="H10" s="118">
        <v>27490.37</v>
      </c>
      <c r="I10" s="95" t="s">
        <v>109</v>
      </c>
      <c r="J10" s="96" t="s">
        <v>110</v>
      </c>
      <c r="K10" s="94" t="s">
        <v>116</v>
      </c>
      <c r="L10" s="94">
        <v>5</v>
      </c>
      <c r="M10" s="94" t="s">
        <v>238</v>
      </c>
      <c r="N10" s="94" t="s">
        <v>239</v>
      </c>
      <c r="O10" s="94" t="s">
        <v>240</v>
      </c>
      <c r="P10" s="94" t="s">
        <v>257</v>
      </c>
      <c r="Q10" s="94" t="s">
        <v>257</v>
      </c>
      <c r="R10" s="94" t="s">
        <v>257</v>
      </c>
      <c r="S10" s="94" t="s">
        <v>257</v>
      </c>
      <c r="T10" s="94" t="s">
        <v>258</v>
      </c>
      <c r="U10" s="94" t="s">
        <v>257</v>
      </c>
      <c r="V10" s="6"/>
      <c r="W10" s="6"/>
      <c r="X10" s="6"/>
      <c r="Y10" s="6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</row>
    <row r="11" spans="1:54" s="8" customFormat="1" ht="27" customHeight="1" x14ac:dyDescent="0.2">
      <c r="A11" s="5">
        <v>6</v>
      </c>
      <c r="B11" s="93" t="s">
        <v>117</v>
      </c>
      <c r="C11" s="94" t="s">
        <v>118</v>
      </c>
      <c r="D11" s="94" t="s">
        <v>236</v>
      </c>
      <c r="E11" s="94" t="s">
        <v>237</v>
      </c>
      <c r="F11" s="94" t="s">
        <v>237</v>
      </c>
      <c r="G11" s="94">
        <v>1960</v>
      </c>
      <c r="H11" s="118">
        <v>76777</v>
      </c>
      <c r="I11" s="95" t="s">
        <v>109</v>
      </c>
      <c r="J11" s="96" t="s">
        <v>110</v>
      </c>
      <c r="K11" s="94" t="s">
        <v>119</v>
      </c>
      <c r="L11" s="94">
        <v>6</v>
      </c>
      <c r="M11" s="94" t="s">
        <v>242</v>
      </c>
      <c r="N11" s="94" t="s">
        <v>243</v>
      </c>
      <c r="O11" s="94" t="s">
        <v>244</v>
      </c>
      <c r="P11" s="94" t="s">
        <v>257</v>
      </c>
      <c r="Q11" s="94" t="s">
        <v>257</v>
      </c>
      <c r="R11" s="94" t="s">
        <v>257</v>
      </c>
      <c r="S11" s="94" t="s">
        <v>257</v>
      </c>
      <c r="T11" s="94" t="s">
        <v>258</v>
      </c>
      <c r="U11" s="94" t="s">
        <v>257</v>
      </c>
      <c r="V11" s="6"/>
      <c r="W11" s="6"/>
      <c r="X11" s="6"/>
      <c r="Y11" s="6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</row>
    <row r="12" spans="1:54" s="8" customFormat="1" ht="27.75" customHeight="1" x14ac:dyDescent="0.2">
      <c r="A12" s="5">
        <v>7</v>
      </c>
      <c r="B12" s="93" t="s">
        <v>264</v>
      </c>
      <c r="C12" s="94" t="s">
        <v>118</v>
      </c>
      <c r="D12" s="94" t="s">
        <v>236</v>
      </c>
      <c r="E12" s="94" t="s">
        <v>237</v>
      </c>
      <c r="F12" s="94" t="s">
        <v>237</v>
      </c>
      <c r="G12" s="94" t="s">
        <v>120</v>
      </c>
      <c r="H12" s="118">
        <v>44679.35</v>
      </c>
      <c r="I12" s="95" t="s">
        <v>109</v>
      </c>
      <c r="J12" s="96" t="s">
        <v>110</v>
      </c>
      <c r="K12" s="94" t="s">
        <v>121</v>
      </c>
      <c r="L12" s="94">
        <v>7</v>
      </c>
      <c r="M12" s="94" t="s">
        <v>242</v>
      </c>
      <c r="N12" s="94" t="s">
        <v>243</v>
      </c>
      <c r="O12" s="94" t="s">
        <v>244</v>
      </c>
      <c r="P12" s="94" t="s">
        <v>257</v>
      </c>
      <c r="Q12" s="94" t="s">
        <v>257</v>
      </c>
      <c r="R12" s="94" t="s">
        <v>257</v>
      </c>
      <c r="S12" s="94" t="s">
        <v>257</v>
      </c>
      <c r="T12" s="94" t="s">
        <v>258</v>
      </c>
      <c r="U12" s="94" t="s">
        <v>257</v>
      </c>
      <c r="V12" s="6"/>
      <c r="W12" s="6"/>
      <c r="X12" s="6"/>
      <c r="Y12" s="6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</row>
    <row r="13" spans="1:54" s="8" customFormat="1" ht="27.75" customHeight="1" x14ac:dyDescent="0.2">
      <c r="A13" s="5">
        <v>8</v>
      </c>
      <c r="B13" s="93" t="s">
        <v>117</v>
      </c>
      <c r="C13" s="94" t="s">
        <v>118</v>
      </c>
      <c r="D13" s="94" t="s">
        <v>236</v>
      </c>
      <c r="E13" s="94" t="s">
        <v>237</v>
      </c>
      <c r="F13" s="94" t="s">
        <v>237</v>
      </c>
      <c r="G13" s="94">
        <v>1960</v>
      </c>
      <c r="H13" s="118">
        <v>30000</v>
      </c>
      <c r="I13" s="95" t="s">
        <v>109</v>
      </c>
      <c r="J13" s="96" t="s">
        <v>110</v>
      </c>
      <c r="K13" s="94" t="s">
        <v>122</v>
      </c>
      <c r="L13" s="94">
        <v>8</v>
      </c>
      <c r="M13" s="94" t="s">
        <v>242</v>
      </c>
      <c r="N13" s="94" t="s">
        <v>239</v>
      </c>
      <c r="O13" s="94" t="s">
        <v>245</v>
      </c>
      <c r="P13" s="94" t="s">
        <v>257</v>
      </c>
      <c r="Q13" s="94" t="s">
        <v>257</v>
      </c>
      <c r="R13" s="94" t="s">
        <v>257</v>
      </c>
      <c r="S13" s="94" t="s">
        <v>257</v>
      </c>
      <c r="T13" s="94" t="s">
        <v>258</v>
      </c>
      <c r="U13" s="94" t="s">
        <v>257</v>
      </c>
      <c r="V13" s="6"/>
      <c r="W13" s="6"/>
      <c r="X13" s="6"/>
      <c r="Y13" s="6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</row>
    <row r="14" spans="1:54" s="8" customFormat="1" ht="26.25" customHeight="1" x14ac:dyDescent="0.2">
      <c r="A14" s="5">
        <v>9</v>
      </c>
      <c r="B14" s="93" t="s">
        <v>117</v>
      </c>
      <c r="C14" s="94" t="s">
        <v>118</v>
      </c>
      <c r="D14" s="94" t="s">
        <v>236</v>
      </c>
      <c r="E14" s="94" t="s">
        <v>237</v>
      </c>
      <c r="F14" s="94" t="s">
        <v>237</v>
      </c>
      <c r="G14" s="94">
        <v>1980</v>
      </c>
      <c r="H14" s="118">
        <v>156000</v>
      </c>
      <c r="I14" s="95" t="s">
        <v>109</v>
      </c>
      <c r="J14" s="96" t="s">
        <v>110</v>
      </c>
      <c r="K14" s="94" t="s">
        <v>123</v>
      </c>
      <c r="L14" s="94">
        <v>9</v>
      </c>
      <c r="M14" s="94" t="s">
        <v>242</v>
      </c>
      <c r="N14" s="94" t="s">
        <v>239</v>
      </c>
      <c r="O14" s="94" t="s">
        <v>246</v>
      </c>
      <c r="P14" s="94" t="s">
        <v>257</v>
      </c>
      <c r="Q14" s="94" t="s">
        <v>257</v>
      </c>
      <c r="R14" s="94" t="s">
        <v>257</v>
      </c>
      <c r="S14" s="94" t="s">
        <v>257</v>
      </c>
      <c r="T14" s="94" t="s">
        <v>257</v>
      </c>
      <c r="U14" s="94" t="s">
        <v>257</v>
      </c>
      <c r="V14" s="6"/>
      <c r="W14" s="6"/>
      <c r="X14" s="6"/>
      <c r="Y14" s="6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</row>
    <row r="15" spans="1:54" s="8" customFormat="1" ht="29.25" customHeight="1" x14ac:dyDescent="0.2">
      <c r="A15" s="5">
        <v>10</v>
      </c>
      <c r="B15" s="93" t="s">
        <v>124</v>
      </c>
      <c r="C15" s="94" t="s">
        <v>125</v>
      </c>
      <c r="D15" s="94" t="s">
        <v>236</v>
      </c>
      <c r="E15" s="94" t="s">
        <v>237</v>
      </c>
      <c r="F15" s="94" t="s">
        <v>236</v>
      </c>
      <c r="G15" s="94">
        <v>1900</v>
      </c>
      <c r="H15" s="118">
        <v>79968.22</v>
      </c>
      <c r="I15" s="95" t="s">
        <v>109</v>
      </c>
      <c r="J15" s="96" t="s">
        <v>126</v>
      </c>
      <c r="K15" s="94" t="s">
        <v>127</v>
      </c>
      <c r="L15" s="94">
        <v>10</v>
      </c>
      <c r="M15" s="94" t="s">
        <v>242</v>
      </c>
      <c r="N15" s="94" t="s">
        <v>243</v>
      </c>
      <c r="O15" s="94" t="s">
        <v>244</v>
      </c>
      <c r="P15" s="94" t="s">
        <v>257</v>
      </c>
      <c r="Q15" s="94" t="s">
        <v>257</v>
      </c>
      <c r="R15" s="94" t="s">
        <v>257</v>
      </c>
      <c r="S15" s="94" t="s">
        <v>257</v>
      </c>
      <c r="T15" s="94" t="s">
        <v>258</v>
      </c>
      <c r="U15" s="94" t="s">
        <v>257</v>
      </c>
      <c r="V15" s="6"/>
      <c r="W15" s="6"/>
      <c r="X15" s="6"/>
      <c r="Y15" s="6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</row>
    <row r="16" spans="1:54" s="8" customFormat="1" ht="27.75" customHeight="1" x14ac:dyDescent="0.2">
      <c r="A16" s="5">
        <v>11</v>
      </c>
      <c r="B16" s="93" t="s">
        <v>124</v>
      </c>
      <c r="C16" s="94" t="s">
        <v>125</v>
      </c>
      <c r="D16" s="94" t="s">
        <v>236</v>
      </c>
      <c r="E16" s="94" t="s">
        <v>237</v>
      </c>
      <c r="F16" s="94" t="s">
        <v>236</v>
      </c>
      <c r="G16" s="94" t="s">
        <v>120</v>
      </c>
      <c r="H16" s="118">
        <v>71766.41</v>
      </c>
      <c r="I16" s="95" t="s">
        <v>109</v>
      </c>
      <c r="J16" s="96" t="s">
        <v>128</v>
      </c>
      <c r="K16" s="94" t="s">
        <v>129</v>
      </c>
      <c r="L16" s="94">
        <v>11</v>
      </c>
      <c r="M16" s="94" t="s">
        <v>242</v>
      </c>
      <c r="N16" s="94" t="s">
        <v>243</v>
      </c>
      <c r="O16" s="94" t="s">
        <v>247</v>
      </c>
      <c r="P16" s="94" t="s">
        <v>257</v>
      </c>
      <c r="Q16" s="94" t="s">
        <v>257</v>
      </c>
      <c r="R16" s="94" t="s">
        <v>257</v>
      </c>
      <c r="S16" s="94" t="s">
        <v>257</v>
      </c>
      <c r="T16" s="94" t="s">
        <v>258</v>
      </c>
      <c r="U16" s="94" t="s">
        <v>257</v>
      </c>
      <c r="V16" s="6"/>
      <c r="W16" s="6"/>
      <c r="X16" s="6"/>
      <c r="Y16" s="6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</row>
    <row r="17" spans="1:54" s="8" customFormat="1" ht="24.95" customHeight="1" x14ac:dyDescent="0.2">
      <c r="A17" s="5">
        <v>12</v>
      </c>
      <c r="B17" s="93" t="s">
        <v>130</v>
      </c>
      <c r="C17" s="94" t="s">
        <v>131</v>
      </c>
      <c r="D17" s="94" t="s">
        <v>236</v>
      </c>
      <c r="E17" s="94" t="s">
        <v>237</v>
      </c>
      <c r="F17" s="94" t="s">
        <v>236</v>
      </c>
      <c r="G17" s="94">
        <v>1906</v>
      </c>
      <c r="H17" s="118">
        <v>161793.15</v>
      </c>
      <c r="I17" s="95" t="s">
        <v>109</v>
      </c>
      <c r="J17" s="96" t="s">
        <v>128</v>
      </c>
      <c r="K17" s="94" t="s">
        <v>132</v>
      </c>
      <c r="L17" s="94">
        <v>12</v>
      </c>
      <c r="M17" s="94" t="s">
        <v>242</v>
      </c>
      <c r="N17" s="94" t="s">
        <v>243</v>
      </c>
      <c r="O17" s="94" t="s">
        <v>247</v>
      </c>
      <c r="P17" s="94" t="s">
        <v>257</v>
      </c>
      <c r="Q17" s="94" t="s">
        <v>257</v>
      </c>
      <c r="R17" s="94" t="s">
        <v>257</v>
      </c>
      <c r="S17" s="94" t="s">
        <v>257</v>
      </c>
      <c r="T17" s="94" t="s">
        <v>261</v>
      </c>
      <c r="U17" s="94" t="s">
        <v>257</v>
      </c>
      <c r="V17" s="6"/>
      <c r="W17" s="6"/>
      <c r="X17" s="6"/>
      <c r="Y17" s="6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</row>
    <row r="18" spans="1:54" s="8" customFormat="1" ht="26.25" customHeight="1" x14ac:dyDescent="0.2">
      <c r="A18" s="5">
        <v>13</v>
      </c>
      <c r="B18" s="93" t="s">
        <v>124</v>
      </c>
      <c r="C18" s="94" t="s">
        <v>125</v>
      </c>
      <c r="D18" s="94" t="s">
        <v>236</v>
      </c>
      <c r="E18" s="94" t="s">
        <v>237</v>
      </c>
      <c r="F18" s="94" t="s">
        <v>236</v>
      </c>
      <c r="G18" s="94">
        <v>1900</v>
      </c>
      <c r="H18" s="118">
        <v>8250</v>
      </c>
      <c r="I18" s="95" t="s">
        <v>109</v>
      </c>
      <c r="J18" s="96" t="s">
        <v>128</v>
      </c>
      <c r="K18" s="94" t="s">
        <v>116</v>
      </c>
      <c r="L18" s="94">
        <v>13</v>
      </c>
      <c r="M18" s="94" t="s">
        <v>242</v>
      </c>
      <c r="N18" s="94" t="s">
        <v>243</v>
      </c>
      <c r="O18" s="94" t="s">
        <v>244</v>
      </c>
      <c r="P18" s="94" t="s">
        <v>257</v>
      </c>
      <c r="Q18" s="94" t="s">
        <v>257</v>
      </c>
      <c r="R18" s="94" t="s">
        <v>257</v>
      </c>
      <c r="S18" s="94" t="s">
        <v>257</v>
      </c>
      <c r="T18" s="94" t="s">
        <v>258</v>
      </c>
      <c r="U18" s="94" t="s">
        <v>257</v>
      </c>
      <c r="V18" s="6"/>
      <c r="W18" s="6"/>
      <c r="X18" s="6"/>
      <c r="Y18" s="6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</row>
    <row r="19" spans="1:54" s="8" customFormat="1" ht="28.5" customHeight="1" x14ac:dyDescent="0.2">
      <c r="A19" s="5">
        <v>14</v>
      </c>
      <c r="B19" s="93" t="s">
        <v>124</v>
      </c>
      <c r="C19" s="94" t="s">
        <v>125</v>
      </c>
      <c r="D19" s="94" t="s">
        <v>236</v>
      </c>
      <c r="E19" s="94" t="s">
        <v>237</v>
      </c>
      <c r="F19" s="94" t="s">
        <v>237</v>
      </c>
      <c r="G19" s="94">
        <v>1960</v>
      </c>
      <c r="H19" s="118">
        <v>113820.14</v>
      </c>
      <c r="I19" s="95" t="s">
        <v>109</v>
      </c>
      <c r="J19" s="96" t="s">
        <v>128</v>
      </c>
      <c r="K19" s="94" t="s">
        <v>133</v>
      </c>
      <c r="L19" s="94">
        <v>14</v>
      </c>
      <c r="M19" s="94" t="s">
        <v>242</v>
      </c>
      <c r="N19" s="94" t="s">
        <v>239</v>
      </c>
      <c r="O19" s="94" t="s">
        <v>245</v>
      </c>
      <c r="P19" s="94" t="s">
        <v>257</v>
      </c>
      <c r="Q19" s="94" t="s">
        <v>257</v>
      </c>
      <c r="R19" s="94" t="s">
        <v>257</v>
      </c>
      <c r="S19" s="94" t="s">
        <v>257</v>
      </c>
      <c r="T19" s="94" t="s">
        <v>258</v>
      </c>
      <c r="U19" s="94" t="s">
        <v>257</v>
      </c>
      <c r="V19" s="6"/>
      <c r="W19" s="6"/>
      <c r="X19" s="6"/>
      <c r="Y19" s="6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</row>
    <row r="20" spans="1:54" s="8" customFormat="1" ht="27" customHeight="1" x14ac:dyDescent="0.2">
      <c r="A20" s="5">
        <v>15</v>
      </c>
      <c r="B20" s="93" t="s">
        <v>124</v>
      </c>
      <c r="C20" s="94" t="s">
        <v>125</v>
      </c>
      <c r="D20" s="94" t="s">
        <v>236</v>
      </c>
      <c r="E20" s="94" t="s">
        <v>237</v>
      </c>
      <c r="F20" s="94" t="s">
        <v>237</v>
      </c>
      <c r="G20" s="94">
        <v>1906</v>
      </c>
      <c r="H20" s="118">
        <v>122104.52</v>
      </c>
      <c r="I20" s="95" t="s">
        <v>109</v>
      </c>
      <c r="J20" s="96" t="s">
        <v>126</v>
      </c>
      <c r="K20" s="94" t="s">
        <v>134</v>
      </c>
      <c r="L20" s="94">
        <v>15</v>
      </c>
      <c r="M20" s="94" t="s">
        <v>242</v>
      </c>
      <c r="N20" s="94" t="s">
        <v>243</v>
      </c>
      <c r="O20" s="94" t="s">
        <v>248</v>
      </c>
      <c r="P20" s="94" t="s">
        <v>257</v>
      </c>
      <c r="Q20" s="94" t="s">
        <v>257</v>
      </c>
      <c r="R20" s="94" t="s">
        <v>257</v>
      </c>
      <c r="S20" s="94" t="s">
        <v>257</v>
      </c>
      <c r="T20" s="94" t="s">
        <v>258</v>
      </c>
      <c r="U20" s="94" t="s">
        <v>257</v>
      </c>
      <c r="V20" s="6"/>
      <c r="W20" s="6"/>
      <c r="X20" s="6"/>
      <c r="Y20" s="6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</row>
    <row r="21" spans="1:54" s="8" customFormat="1" ht="34.5" customHeight="1" x14ac:dyDescent="0.2">
      <c r="A21" s="5">
        <v>16</v>
      </c>
      <c r="B21" s="93" t="s">
        <v>117</v>
      </c>
      <c r="C21" s="94" t="s">
        <v>118</v>
      </c>
      <c r="D21" s="94" t="s">
        <v>236</v>
      </c>
      <c r="E21" s="94" t="s">
        <v>237</v>
      </c>
      <c r="F21" s="94" t="s">
        <v>237</v>
      </c>
      <c r="G21" s="109" t="s">
        <v>135</v>
      </c>
      <c r="H21" s="118">
        <v>300903.09000000003</v>
      </c>
      <c r="I21" s="95" t="s">
        <v>109</v>
      </c>
      <c r="J21" s="96"/>
      <c r="K21" s="94" t="s">
        <v>136</v>
      </c>
      <c r="L21" s="94">
        <v>16</v>
      </c>
      <c r="M21" s="94" t="s">
        <v>242</v>
      </c>
      <c r="N21" s="94" t="s">
        <v>239</v>
      </c>
      <c r="O21" s="94" t="s">
        <v>249</v>
      </c>
      <c r="P21" s="94" t="s">
        <v>261</v>
      </c>
      <c r="Q21" s="94" t="s">
        <v>261</v>
      </c>
      <c r="R21" s="94" t="s">
        <v>261</v>
      </c>
      <c r="S21" s="94" t="s">
        <v>261</v>
      </c>
      <c r="T21" s="94" t="s">
        <v>261</v>
      </c>
      <c r="U21" s="94" t="s">
        <v>261</v>
      </c>
      <c r="V21" s="6"/>
      <c r="W21" s="6"/>
      <c r="X21" s="6"/>
      <c r="Y21" s="6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</row>
    <row r="22" spans="1:54" s="8" customFormat="1" ht="24.95" customHeight="1" x14ac:dyDescent="0.2">
      <c r="A22" s="5">
        <v>17</v>
      </c>
      <c r="B22" s="93" t="s">
        <v>137</v>
      </c>
      <c r="C22" s="94" t="s">
        <v>131</v>
      </c>
      <c r="D22" s="94" t="s">
        <v>236</v>
      </c>
      <c r="E22" s="94" t="s">
        <v>237</v>
      </c>
      <c r="F22" s="94" t="s">
        <v>237</v>
      </c>
      <c r="G22" s="94" t="s">
        <v>120</v>
      </c>
      <c r="H22" s="118">
        <v>93338.72</v>
      </c>
      <c r="I22" s="95" t="s">
        <v>109</v>
      </c>
      <c r="J22" s="96" t="s">
        <v>128</v>
      </c>
      <c r="K22" s="94" t="s">
        <v>138</v>
      </c>
      <c r="L22" s="94">
        <v>17</v>
      </c>
      <c r="M22" s="94" t="s">
        <v>242</v>
      </c>
      <c r="N22" s="94" t="s">
        <v>239</v>
      </c>
      <c r="O22" s="94" t="s">
        <v>245</v>
      </c>
      <c r="P22" s="94" t="s">
        <v>257</v>
      </c>
      <c r="Q22" s="94" t="s">
        <v>257</v>
      </c>
      <c r="R22" s="94" t="s">
        <v>257</v>
      </c>
      <c r="S22" s="94" t="s">
        <v>257</v>
      </c>
      <c r="T22" s="94" t="s">
        <v>262</v>
      </c>
      <c r="U22" s="94" t="s">
        <v>257</v>
      </c>
      <c r="V22" s="6"/>
      <c r="W22" s="6"/>
      <c r="X22" s="6"/>
      <c r="Y22" s="6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</row>
    <row r="23" spans="1:54" s="8" customFormat="1" ht="26.25" customHeight="1" x14ac:dyDescent="0.2">
      <c r="A23" s="5">
        <v>18</v>
      </c>
      <c r="B23" s="93" t="s">
        <v>139</v>
      </c>
      <c r="C23" s="94" t="s">
        <v>140</v>
      </c>
      <c r="D23" s="94" t="s">
        <v>236</v>
      </c>
      <c r="E23" s="94" t="s">
        <v>237</v>
      </c>
      <c r="F23" s="94" t="s">
        <v>236</v>
      </c>
      <c r="G23" s="94" t="s">
        <v>120</v>
      </c>
      <c r="H23" s="118">
        <v>48383.33</v>
      </c>
      <c r="I23" s="95" t="s">
        <v>109</v>
      </c>
      <c r="J23" s="96" t="s">
        <v>110</v>
      </c>
      <c r="K23" s="94" t="s">
        <v>141</v>
      </c>
      <c r="L23" s="94">
        <v>18</v>
      </c>
      <c r="M23" s="94" t="s">
        <v>242</v>
      </c>
      <c r="N23" s="94" t="s">
        <v>243</v>
      </c>
      <c r="O23" s="94" t="s">
        <v>244</v>
      </c>
      <c r="P23" s="94" t="s">
        <v>257</v>
      </c>
      <c r="Q23" s="94" t="s">
        <v>257</v>
      </c>
      <c r="R23" s="94" t="s">
        <v>257</v>
      </c>
      <c r="S23" s="94" t="s">
        <v>257</v>
      </c>
      <c r="T23" s="94" t="s">
        <v>262</v>
      </c>
      <c r="U23" s="94" t="s">
        <v>257</v>
      </c>
      <c r="V23" s="6"/>
      <c r="W23" s="6"/>
      <c r="X23" s="6"/>
      <c r="Y23" s="6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</row>
    <row r="24" spans="1:54" s="8" customFormat="1" ht="24.95" customHeight="1" x14ac:dyDescent="0.2">
      <c r="A24" s="5">
        <v>19</v>
      </c>
      <c r="B24" s="93" t="s">
        <v>137</v>
      </c>
      <c r="C24" s="94" t="s">
        <v>142</v>
      </c>
      <c r="D24" s="94" t="s">
        <v>236</v>
      </c>
      <c r="E24" s="94" t="s">
        <v>237</v>
      </c>
      <c r="F24" s="94" t="s">
        <v>236</v>
      </c>
      <c r="G24" s="94">
        <v>1905</v>
      </c>
      <c r="H24" s="118">
        <v>67613.710000000006</v>
      </c>
      <c r="I24" s="95" t="s">
        <v>109</v>
      </c>
      <c r="J24" s="96" t="s">
        <v>128</v>
      </c>
      <c r="K24" s="94" t="s">
        <v>114</v>
      </c>
      <c r="L24" s="94">
        <v>19</v>
      </c>
      <c r="M24" s="94" t="s">
        <v>242</v>
      </c>
      <c r="N24" s="94" t="s">
        <v>239</v>
      </c>
      <c r="O24" s="94" t="s">
        <v>245</v>
      </c>
      <c r="P24" s="94" t="s">
        <v>257</v>
      </c>
      <c r="Q24" s="94" t="s">
        <v>257</v>
      </c>
      <c r="R24" s="94" t="s">
        <v>257</v>
      </c>
      <c r="S24" s="94" t="s">
        <v>257</v>
      </c>
      <c r="T24" s="94" t="s">
        <v>262</v>
      </c>
      <c r="U24" s="94" t="s">
        <v>257</v>
      </c>
      <c r="V24" s="6"/>
      <c r="W24" s="6"/>
      <c r="X24" s="6"/>
      <c r="Y24" s="6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</row>
    <row r="25" spans="1:54" s="8" customFormat="1" ht="24.95" customHeight="1" x14ac:dyDescent="0.2">
      <c r="A25" s="5">
        <v>20</v>
      </c>
      <c r="B25" s="93" t="s">
        <v>137</v>
      </c>
      <c r="C25" s="94" t="s">
        <v>131</v>
      </c>
      <c r="D25" s="94" t="s">
        <v>236</v>
      </c>
      <c r="E25" s="94" t="s">
        <v>237</v>
      </c>
      <c r="F25" s="94" t="s">
        <v>237</v>
      </c>
      <c r="G25" s="94" t="s">
        <v>120</v>
      </c>
      <c r="H25" s="118">
        <v>56448.32</v>
      </c>
      <c r="I25" s="95" t="s">
        <v>109</v>
      </c>
      <c r="J25" s="96" t="s">
        <v>128</v>
      </c>
      <c r="K25" s="94" t="s">
        <v>143</v>
      </c>
      <c r="L25" s="94">
        <v>20</v>
      </c>
      <c r="M25" s="94" t="s">
        <v>242</v>
      </c>
      <c r="N25" s="94" t="s">
        <v>243</v>
      </c>
      <c r="O25" s="94" t="s">
        <v>246</v>
      </c>
      <c r="P25" s="94" t="s">
        <v>257</v>
      </c>
      <c r="Q25" s="94" t="s">
        <v>257</v>
      </c>
      <c r="R25" s="94" t="s">
        <v>257</v>
      </c>
      <c r="S25" s="94" t="s">
        <v>257</v>
      </c>
      <c r="T25" s="94" t="s">
        <v>262</v>
      </c>
      <c r="U25" s="94" t="s">
        <v>257</v>
      </c>
      <c r="V25" s="6"/>
      <c r="W25" s="6"/>
      <c r="X25" s="6"/>
      <c r="Y25" s="6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</row>
    <row r="26" spans="1:54" s="8" customFormat="1" ht="24.95" customHeight="1" x14ac:dyDescent="0.2">
      <c r="A26" s="5">
        <v>21</v>
      </c>
      <c r="B26" s="93" t="s">
        <v>137</v>
      </c>
      <c r="C26" s="94" t="s">
        <v>131</v>
      </c>
      <c r="D26" s="94" t="s">
        <v>236</v>
      </c>
      <c r="E26" s="94" t="s">
        <v>237</v>
      </c>
      <c r="F26" s="94" t="s">
        <v>237</v>
      </c>
      <c r="G26" s="94" t="s">
        <v>120</v>
      </c>
      <c r="H26" s="118">
        <v>39446.49</v>
      </c>
      <c r="I26" s="95" t="s">
        <v>109</v>
      </c>
      <c r="J26" s="96" t="s">
        <v>128</v>
      </c>
      <c r="K26" s="94" t="s">
        <v>112</v>
      </c>
      <c r="L26" s="94">
        <v>21</v>
      </c>
      <c r="M26" s="94" t="s">
        <v>242</v>
      </c>
      <c r="N26" s="94" t="s">
        <v>239</v>
      </c>
      <c r="O26" s="94" t="s">
        <v>245</v>
      </c>
      <c r="P26" s="94" t="s">
        <v>257</v>
      </c>
      <c r="Q26" s="94" t="s">
        <v>257</v>
      </c>
      <c r="R26" s="94" t="s">
        <v>257</v>
      </c>
      <c r="S26" s="94" t="s">
        <v>257</v>
      </c>
      <c r="T26" s="94" t="s">
        <v>262</v>
      </c>
      <c r="U26" s="94" t="s">
        <v>257</v>
      </c>
      <c r="V26" s="6"/>
      <c r="W26" s="6"/>
      <c r="X26" s="6"/>
      <c r="Y26" s="6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</row>
    <row r="27" spans="1:54" s="8" customFormat="1" ht="24.95" customHeight="1" x14ac:dyDescent="0.2">
      <c r="A27" s="5">
        <v>22</v>
      </c>
      <c r="B27" s="93" t="s">
        <v>137</v>
      </c>
      <c r="C27" s="94" t="s">
        <v>131</v>
      </c>
      <c r="D27" s="94" t="s">
        <v>236</v>
      </c>
      <c r="E27" s="94" t="s">
        <v>237</v>
      </c>
      <c r="F27" s="94"/>
      <c r="G27" s="94" t="s">
        <v>120</v>
      </c>
      <c r="H27" s="118">
        <v>33800</v>
      </c>
      <c r="I27" s="95" t="s">
        <v>109</v>
      </c>
      <c r="J27" s="96" t="s">
        <v>128</v>
      </c>
      <c r="K27" s="94" t="s">
        <v>144</v>
      </c>
      <c r="L27" s="94">
        <v>22</v>
      </c>
      <c r="M27" s="94" t="s">
        <v>242</v>
      </c>
      <c r="N27" s="94" t="s">
        <v>239</v>
      </c>
      <c r="O27" s="94" t="s">
        <v>250</v>
      </c>
      <c r="P27" s="94" t="s">
        <v>257</v>
      </c>
      <c r="Q27" s="94" t="s">
        <v>257</v>
      </c>
      <c r="R27" s="94" t="s">
        <v>257</v>
      </c>
      <c r="S27" s="94" t="s">
        <v>257</v>
      </c>
      <c r="T27" s="94" t="s">
        <v>262</v>
      </c>
      <c r="U27" s="94" t="s">
        <v>257</v>
      </c>
      <c r="V27" s="6"/>
      <c r="W27" s="6"/>
      <c r="X27" s="6"/>
      <c r="Y27" s="6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</row>
    <row r="28" spans="1:54" s="8" customFormat="1" ht="24.95" customHeight="1" x14ac:dyDescent="0.2">
      <c r="A28" s="5">
        <v>23</v>
      </c>
      <c r="B28" s="93" t="s">
        <v>137</v>
      </c>
      <c r="C28" s="94" t="s">
        <v>131</v>
      </c>
      <c r="D28" s="94" t="s">
        <v>236</v>
      </c>
      <c r="E28" s="94" t="s">
        <v>237</v>
      </c>
      <c r="F28" s="94" t="s">
        <v>237</v>
      </c>
      <c r="G28" s="94" t="s">
        <v>120</v>
      </c>
      <c r="H28" s="118">
        <v>235598.63</v>
      </c>
      <c r="I28" s="95" t="s">
        <v>109</v>
      </c>
      <c r="J28" s="96" t="s">
        <v>128</v>
      </c>
      <c r="K28" s="94" t="s">
        <v>145</v>
      </c>
      <c r="L28" s="94">
        <v>23</v>
      </c>
      <c r="M28" s="94" t="s">
        <v>242</v>
      </c>
      <c r="N28" s="94" t="s">
        <v>243</v>
      </c>
      <c r="O28" s="94" t="s">
        <v>244</v>
      </c>
      <c r="P28" s="94" t="s">
        <v>257</v>
      </c>
      <c r="Q28" s="94" t="s">
        <v>257</v>
      </c>
      <c r="R28" s="94" t="s">
        <v>257</v>
      </c>
      <c r="S28" s="94" t="s">
        <v>257</v>
      </c>
      <c r="T28" s="94" t="s">
        <v>262</v>
      </c>
      <c r="U28" s="94" t="s">
        <v>257</v>
      </c>
      <c r="V28" s="6"/>
      <c r="W28" s="6"/>
      <c r="X28" s="6"/>
      <c r="Y28" s="6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</row>
    <row r="29" spans="1:54" s="8" customFormat="1" ht="24.95" customHeight="1" x14ac:dyDescent="0.2">
      <c r="A29" s="5">
        <v>24</v>
      </c>
      <c r="B29" s="93" t="s">
        <v>137</v>
      </c>
      <c r="C29" s="94" t="s">
        <v>131</v>
      </c>
      <c r="D29" s="94" t="s">
        <v>236</v>
      </c>
      <c r="E29" s="94" t="s">
        <v>237</v>
      </c>
      <c r="F29" s="94" t="s">
        <v>237</v>
      </c>
      <c r="G29" s="94" t="s">
        <v>120</v>
      </c>
      <c r="H29" s="118">
        <v>33715.839999999997</v>
      </c>
      <c r="I29" s="95" t="s">
        <v>109</v>
      </c>
      <c r="J29" s="96" t="s">
        <v>128</v>
      </c>
      <c r="K29" s="94" t="s">
        <v>146</v>
      </c>
      <c r="L29" s="94">
        <v>24</v>
      </c>
      <c r="M29" s="94" t="s">
        <v>242</v>
      </c>
      <c r="N29" s="94" t="s">
        <v>243</v>
      </c>
      <c r="O29" s="94" t="s">
        <v>244</v>
      </c>
      <c r="P29" s="94" t="s">
        <v>257</v>
      </c>
      <c r="Q29" s="94" t="s">
        <v>257</v>
      </c>
      <c r="R29" s="94" t="s">
        <v>257</v>
      </c>
      <c r="S29" s="94" t="s">
        <v>257</v>
      </c>
      <c r="T29" s="94" t="s">
        <v>262</v>
      </c>
      <c r="U29" s="94" t="s">
        <v>257</v>
      </c>
      <c r="V29" s="6"/>
      <c r="W29" s="6"/>
      <c r="X29" s="6"/>
      <c r="Y29" s="6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</row>
    <row r="30" spans="1:54" s="8" customFormat="1" ht="24.95" customHeight="1" x14ac:dyDescent="0.2">
      <c r="A30" s="5">
        <v>25</v>
      </c>
      <c r="B30" s="93" t="s">
        <v>137</v>
      </c>
      <c r="C30" s="94" t="s">
        <v>131</v>
      </c>
      <c r="D30" s="94" t="s">
        <v>236</v>
      </c>
      <c r="E30" s="94" t="s">
        <v>237</v>
      </c>
      <c r="F30" s="94" t="s">
        <v>237</v>
      </c>
      <c r="G30" s="94" t="s">
        <v>120</v>
      </c>
      <c r="H30" s="118">
        <v>70617.45</v>
      </c>
      <c r="I30" s="95" t="s">
        <v>109</v>
      </c>
      <c r="J30" s="96" t="s">
        <v>128</v>
      </c>
      <c r="K30" s="94" t="s">
        <v>147</v>
      </c>
      <c r="L30" s="94">
        <v>25</v>
      </c>
      <c r="M30" s="94" t="s">
        <v>242</v>
      </c>
      <c r="N30" s="94" t="s">
        <v>243</v>
      </c>
      <c r="O30" s="94" t="s">
        <v>244</v>
      </c>
      <c r="P30" s="94" t="s">
        <v>257</v>
      </c>
      <c r="Q30" s="94" t="s">
        <v>257</v>
      </c>
      <c r="R30" s="94" t="s">
        <v>257</v>
      </c>
      <c r="S30" s="94" t="s">
        <v>257</v>
      </c>
      <c r="T30" s="94" t="s">
        <v>262</v>
      </c>
      <c r="U30" s="94" t="s">
        <v>257</v>
      </c>
      <c r="V30" s="6"/>
      <c r="W30" s="6"/>
      <c r="X30" s="6"/>
      <c r="Y30" s="6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</row>
    <row r="31" spans="1:54" s="8" customFormat="1" ht="24.95" customHeight="1" x14ac:dyDescent="0.2">
      <c r="A31" s="5">
        <v>26</v>
      </c>
      <c r="B31" s="93" t="s">
        <v>137</v>
      </c>
      <c r="C31" s="94" t="s">
        <v>131</v>
      </c>
      <c r="D31" s="94" t="s">
        <v>236</v>
      </c>
      <c r="E31" s="94" t="s">
        <v>237</v>
      </c>
      <c r="F31" s="94" t="s">
        <v>237</v>
      </c>
      <c r="G31" s="94">
        <v>1950</v>
      </c>
      <c r="H31" s="118">
        <v>168438.24</v>
      </c>
      <c r="I31" s="95" t="s">
        <v>109</v>
      </c>
      <c r="J31" s="96" t="s">
        <v>128</v>
      </c>
      <c r="K31" s="94" t="s">
        <v>148</v>
      </c>
      <c r="L31" s="94">
        <v>26</v>
      </c>
      <c r="M31" s="94" t="s">
        <v>242</v>
      </c>
      <c r="N31" s="94" t="s">
        <v>243</v>
      </c>
      <c r="O31" s="94" t="s">
        <v>250</v>
      </c>
      <c r="P31" s="94" t="s">
        <v>257</v>
      </c>
      <c r="Q31" s="94" t="s">
        <v>257</v>
      </c>
      <c r="R31" s="94" t="s">
        <v>257</v>
      </c>
      <c r="S31" s="94" t="s">
        <v>257</v>
      </c>
      <c r="T31" s="94" t="s">
        <v>262</v>
      </c>
      <c r="U31" s="94" t="s">
        <v>257</v>
      </c>
      <c r="V31" s="6"/>
      <c r="W31" s="6"/>
      <c r="X31" s="6"/>
      <c r="Y31" s="6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</row>
    <row r="32" spans="1:54" s="8" customFormat="1" ht="24.95" customHeight="1" x14ac:dyDescent="0.2">
      <c r="A32" s="5">
        <v>27</v>
      </c>
      <c r="B32" s="93" t="s">
        <v>124</v>
      </c>
      <c r="C32" s="94" t="s">
        <v>125</v>
      </c>
      <c r="D32" s="94" t="s">
        <v>236</v>
      </c>
      <c r="E32" s="94" t="s">
        <v>237</v>
      </c>
      <c r="F32" s="94" t="s">
        <v>236</v>
      </c>
      <c r="G32" s="94">
        <v>1911</v>
      </c>
      <c r="H32" s="118">
        <v>265377.84999999998</v>
      </c>
      <c r="I32" s="95" t="s">
        <v>109</v>
      </c>
      <c r="J32" s="96" t="s">
        <v>128</v>
      </c>
      <c r="K32" s="94" t="s">
        <v>149</v>
      </c>
      <c r="L32" s="94">
        <v>27</v>
      </c>
      <c r="M32" s="94" t="s">
        <v>242</v>
      </c>
      <c r="N32" s="94" t="s">
        <v>243</v>
      </c>
      <c r="O32" s="94" t="s">
        <v>250</v>
      </c>
      <c r="P32" s="94" t="s">
        <v>257</v>
      </c>
      <c r="Q32" s="94" t="s">
        <v>257</v>
      </c>
      <c r="R32" s="94" t="s">
        <v>257</v>
      </c>
      <c r="S32" s="94" t="s">
        <v>257</v>
      </c>
      <c r="T32" s="94" t="s">
        <v>262</v>
      </c>
      <c r="U32" s="94" t="s">
        <v>257</v>
      </c>
      <c r="V32" s="6"/>
      <c r="W32" s="6"/>
      <c r="X32" s="6"/>
      <c r="Y32" s="6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</row>
    <row r="33" spans="1:54" s="8" customFormat="1" ht="24.95" customHeight="1" x14ac:dyDescent="0.2">
      <c r="A33" s="5">
        <v>28</v>
      </c>
      <c r="B33" s="99" t="s">
        <v>137</v>
      </c>
      <c r="C33" s="324" t="s">
        <v>131</v>
      </c>
      <c r="D33" s="94" t="s">
        <v>236</v>
      </c>
      <c r="E33" s="94" t="s">
        <v>237</v>
      </c>
      <c r="F33" s="94" t="s">
        <v>237</v>
      </c>
      <c r="G33" s="94" t="s">
        <v>120</v>
      </c>
      <c r="H33" s="101">
        <v>48531.86</v>
      </c>
      <c r="I33" s="95" t="s">
        <v>109</v>
      </c>
      <c r="J33" s="88" t="s">
        <v>128</v>
      </c>
      <c r="K33" s="94" t="s">
        <v>150</v>
      </c>
      <c r="L33" s="94">
        <v>28</v>
      </c>
      <c r="M33" s="94" t="s">
        <v>242</v>
      </c>
      <c r="N33" s="94" t="s">
        <v>243</v>
      </c>
      <c r="O33" s="100" t="s">
        <v>250</v>
      </c>
      <c r="P33" s="94" t="s">
        <v>257</v>
      </c>
      <c r="Q33" s="94" t="s">
        <v>257</v>
      </c>
      <c r="R33" s="94" t="s">
        <v>257</v>
      </c>
      <c r="S33" s="94" t="s">
        <v>257</v>
      </c>
      <c r="T33" s="94" t="s">
        <v>262</v>
      </c>
      <c r="U33" s="94" t="s">
        <v>257</v>
      </c>
      <c r="V33" s="6"/>
      <c r="W33" s="6"/>
      <c r="X33" s="6"/>
      <c r="Y33" s="6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</row>
    <row r="34" spans="1:54" s="8" customFormat="1" ht="24.95" customHeight="1" x14ac:dyDescent="0.2">
      <c r="A34" s="5">
        <v>29</v>
      </c>
      <c r="B34" s="99" t="s">
        <v>151</v>
      </c>
      <c r="C34" s="324" t="s">
        <v>152</v>
      </c>
      <c r="D34" s="94" t="s">
        <v>236</v>
      </c>
      <c r="E34" s="94" t="s">
        <v>237</v>
      </c>
      <c r="F34" s="94" t="s">
        <v>237</v>
      </c>
      <c r="G34" s="94">
        <v>1950</v>
      </c>
      <c r="H34" s="101">
        <v>371244.56</v>
      </c>
      <c r="I34" s="95" t="s">
        <v>109</v>
      </c>
      <c r="J34" s="88" t="s">
        <v>128</v>
      </c>
      <c r="K34" s="94" t="s">
        <v>111</v>
      </c>
      <c r="L34" s="94">
        <v>29</v>
      </c>
      <c r="M34" s="94" t="s">
        <v>242</v>
      </c>
      <c r="N34" s="94" t="s">
        <v>239</v>
      </c>
      <c r="O34" s="100" t="s">
        <v>245</v>
      </c>
      <c r="P34" s="94" t="s">
        <v>257</v>
      </c>
      <c r="Q34" s="94" t="s">
        <v>257</v>
      </c>
      <c r="R34" s="94" t="s">
        <v>257</v>
      </c>
      <c r="S34" s="94" t="s">
        <v>257</v>
      </c>
      <c r="T34" s="94" t="s">
        <v>262</v>
      </c>
      <c r="U34" s="94" t="s">
        <v>257</v>
      </c>
      <c r="V34" s="6"/>
      <c r="W34" s="6"/>
      <c r="X34" s="6"/>
      <c r="Y34" s="6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</row>
    <row r="35" spans="1:54" s="8" customFormat="1" ht="37.5" customHeight="1" x14ac:dyDescent="0.2">
      <c r="A35" s="5">
        <v>30</v>
      </c>
      <c r="B35" s="97" t="s">
        <v>153</v>
      </c>
      <c r="C35" s="324" t="s">
        <v>154</v>
      </c>
      <c r="D35" s="94" t="s">
        <v>236</v>
      </c>
      <c r="E35" s="94" t="s">
        <v>237</v>
      </c>
      <c r="F35" s="94" t="s">
        <v>237</v>
      </c>
      <c r="G35" s="94" t="s">
        <v>120</v>
      </c>
      <c r="H35" s="101">
        <v>1236194.32</v>
      </c>
      <c r="I35" s="95" t="s">
        <v>109</v>
      </c>
      <c r="J35" s="88" t="s">
        <v>128</v>
      </c>
      <c r="K35" s="94" t="s">
        <v>113</v>
      </c>
      <c r="L35" s="94">
        <v>30</v>
      </c>
      <c r="M35" s="94" t="s">
        <v>242</v>
      </c>
      <c r="N35" s="94" t="s">
        <v>239</v>
      </c>
      <c r="O35" s="100" t="s">
        <v>245</v>
      </c>
      <c r="P35" s="94" t="s">
        <v>257</v>
      </c>
      <c r="Q35" s="94" t="s">
        <v>257</v>
      </c>
      <c r="R35" s="94" t="s">
        <v>257</v>
      </c>
      <c r="S35" s="94" t="s">
        <v>257</v>
      </c>
      <c r="T35" s="94" t="s">
        <v>262</v>
      </c>
      <c r="U35" s="94" t="s">
        <v>257</v>
      </c>
      <c r="V35" s="6"/>
      <c r="W35" s="6"/>
      <c r="X35" s="6"/>
      <c r="Y35" s="6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</row>
    <row r="36" spans="1:54" s="8" customFormat="1" ht="56.25" customHeight="1" x14ac:dyDescent="0.2">
      <c r="A36" s="5">
        <v>31</v>
      </c>
      <c r="B36" s="106" t="s">
        <v>155</v>
      </c>
      <c r="C36" s="102" t="s">
        <v>156</v>
      </c>
      <c r="D36" s="94" t="s">
        <v>236</v>
      </c>
      <c r="E36" s="94" t="s">
        <v>237</v>
      </c>
      <c r="F36" s="94" t="s">
        <v>236</v>
      </c>
      <c r="G36" s="94">
        <v>1925</v>
      </c>
      <c r="H36" s="101">
        <v>2439971.62</v>
      </c>
      <c r="I36" s="95" t="s">
        <v>109</v>
      </c>
      <c r="J36" s="94" t="s">
        <v>157</v>
      </c>
      <c r="K36" s="94" t="s">
        <v>158</v>
      </c>
      <c r="L36" s="94">
        <v>31</v>
      </c>
      <c r="M36" s="94" t="s">
        <v>242</v>
      </c>
      <c r="N36" s="94" t="s">
        <v>239</v>
      </c>
      <c r="O36" s="94" t="s">
        <v>251</v>
      </c>
      <c r="P36" s="94" t="s">
        <v>261</v>
      </c>
      <c r="Q36" s="94" t="s">
        <v>261</v>
      </c>
      <c r="R36" s="94" t="s">
        <v>261</v>
      </c>
      <c r="S36" s="94" t="s">
        <v>261</v>
      </c>
      <c r="T36" s="94" t="s">
        <v>261</v>
      </c>
      <c r="U36" s="94" t="s">
        <v>261</v>
      </c>
      <c r="V36" s="6"/>
      <c r="W36" s="6"/>
      <c r="X36" s="6"/>
      <c r="Y36" s="6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</row>
    <row r="37" spans="1:54" s="8" customFormat="1" ht="42.75" customHeight="1" x14ac:dyDescent="0.2">
      <c r="A37" s="5">
        <v>32</v>
      </c>
      <c r="B37" s="104" t="s">
        <v>266</v>
      </c>
      <c r="C37" s="102" t="s">
        <v>267</v>
      </c>
      <c r="D37" s="94" t="s">
        <v>236</v>
      </c>
      <c r="E37" s="94" t="s">
        <v>237</v>
      </c>
      <c r="F37" s="94" t="s">
        <v>237</v>
      </c>
      <c r="G37" s="94">
        <v>1961</v>
      </c>
      <c r="H37" s="101">
        <v>1196301.48</v>
      </c>
      <c r="I37" s="95" t="s">
        <v>109</v>
      </c>
      <c r="J37" s="94" t="s">
        <v>268</v>
      </c>
      <c r="K37" s="94" t="s">
        <v>269</v>
      </c>
      <c r="L37" s="94">
        <v>32</v>
      </c>
      <c r="M37" s="94" t="s">
        <v>284</v>
      </c>
      <c r="N37" s="94" t="s">
        <v>285</v>
      </c>
      <c r="O37" s="94" t="s">
        <v>286</v>
      </c>
      <c r="P37" s="94"/>
      <c r="Q37" s="94"/>
      <c r="R37" s="94"/>
      <c r="S37" s="94"/>
      <c r="T37" s="94"/>
      <c r="U37" s="94"/>
      <c r="V37" s="6">
        <v>1604</v>
      </c>
      <c r="W37" s="6"/>
      <c r="X37" s="6"/>
      <c r="Y37" s="6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</row>
    <row r="38" spans="1:54" s="8" customFormat="1" ht="24.95" customHeight="1" x14ac:dyDescent="0.2">
      <c r="A38" s="5">
        <v>33</v>
      </c>
      <c r="B38" s="103" t="s">
        <v>159</v>
      </c>
      <c r="C38" s="324" t="s">
        <v>160</v>
      </c>
      <c r="D38" s="94" t="s">
        <v>236</v>
      </c>
      <c r="E38" s="94" t="s">
        <v>237</v>
      </c>
      <c r="F38" s="94" t="s">
        <v>237</v>
      </c>
      <c r="G38" s="94" t="s">
        <v>120</v>
      </c>
      <c r="H38" s="101">
        <v>65410.05</v>
      </c>
      <c r="I38" s="95" t="s">
        <v>109</v>
      </c>
      <c r="J38" s="88" t="s">
        <v>110</v>
      </c>
      <c r="K38" s="94" t="s">
        <v>161</v>
      </c>
      <c r="L38" s="94">
        <v>33</v>
      </c>
      <c r="M38" s="94" t="s">
        <v>242</v>
      </c>
      <c r="N38" s="94" t="s">
        <v>239</v>
      </c>
      <c r="O38" s="100" t="s">
        <v>245</v>
      </c>
      <c r="P38" s="94" t="s">
        <v>257</v>
      </c>
      <c r="Q38" s="94" t="s">
        <v>257</v>
      </c>
      <c r="R38" s="94" t="s">
        <v>261</v>
      </c>
      <c r="S38" s="94" t="s">
        <v>258</v>
      </c>
      <c r="T38" s="94" t="s">
        <v>258</v>
      </c>
      <c r="U38" s="94" t="s">
        <v>257</v>
      </c>
      <c r="V38" s="6"/>
      <c r="W38" s="6"/>
      <c r="X38" s="6"/>
      <c r="Y38" s="6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</row>
    <row r="39" spans="1:54" s="8" customFormat="1" ht="42.75" customHeight="1" x14ac:dyDescent="0.2">
      <c r="A39" s="5">
        <v>34</v>
      </c>
      <c r="B39" s="103" t="s">
        <v>162</v>
      </c>
      <c r="C39" s="324" t="s">
        <v>140</v>
      </c>
      <c r="D39" s="94" t="s">
        <v>236</v>
      </c>
      <c r="E39" s="94" t="s">
        <v>237</v>
      </c>
      <c r="F39" s="94" t="s">
        <v>236</v>
      </c>
      <c r="G39" s="94" t="s">
        <v>120</v>
      </c>
      <c r="H39" s="101">
        <v>562478.96</v>
      </c>
      <c r="I39" s="95" t="s">
        <v>109</v>
      </c>
      <c r="J39" s="88" t="s">
        <v>163</v>
      </c>
      <c r="K39" s="94" t="s">
        <v>164</v>
      </c>
      <c r="L39" s="94">
        <v>34</v>
      </c>
      <c r="M39" s="94" t="s">
        <v>242</v>
      </c>
      <c r="N39" s="94" t="s">
        <v>252</v>
      </c>
      <c r="O39" s="100" t="s">
        <v>253</v>
      </c>
      <c r="P39" s="94" t="s">
        <v>263</v>
      </c>
      <c r="Q39" s="94" t="s">
        <v>257</v>
      </c>
      <c r="R39" s="94" t="s">
        <v>257</v>
      </c>
      <c r="S39" s="94" t="s">
        <v>257</v>
      </c>
      <c r="T39" s="94" t="s">
        <v>261</v>
      </c>
      <c r="U39" s="94" t="s">
        <v>257</v>
      </c>
      <c r="V39" s="6"/>
      <c r="W39" s="6"/>
      <c r="X39" s="6"/>
      <c r="Y39" s="6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</row>
    <row r="40" spans="1:54" s="8" customFormat="1" ht="29.25" customHeight="1" x14ac:dyDescent="0.2">
      <c r="A40" s="5">
        <v>35</v>
      </c>
      <c r="B40" s="103" t="s">
        <v>165</v>
      </c>
      <c r="C40" s="324" t="s">
        <v>166</v>
      </c>
      <c r="D40" s="94" t="s">
        <v>236</v>
      </c>
      <c r="E40" s="94" t="s">
        <v>237</v>
      </c>
      <c r="F40" s="94" t="s">
        <v>237</v>
      </c>
      <c r="G40" s="94">
        <v>1960</v>
      </c>
      <c r="H40" s="101">
        <v>88897.18</v>
      </c>
      <c r="I40" s="95" t="s">
        <v>109</v>
      </c>
      <c r="J40" s="88" t="s">
        <v>128</v>
      </c>
      <c r="K40" s="94" t="s">
        <v>167</v>
      </c>
      <c r="L40" s="94">
        <v>35</v>
      </c>
      <c r="M40" s="94" t="s">
        <v>242</v>
      </c>
      <c r="N40" s="94" t="s">
        <v>239</v>
      </c>
      <c r="O40" s="100" t="s">
        <v>245</v>
      </c>
      <c r="P40" s="94" t="s">
        <v>257</v>
      </c>
      <c r="Q40" s="94" t="s">
        <v>257</v>
      </c>
      <c r="R40" s="94" t="s">
        <v>259</v>
      </c>
      <c r="S40" s="94" t="s">
        <v>259</v>
      </c>
      <c r="T40" s="94" t="s">
        <v>258</v>
      </c>
      <c r="U40" s="94" t="s">
        <v>257</v>
      </c>
      <c r="V40" s="6"/>
      <c r="W40" s="6"/>
      <c r="X40" s="6"/>
      <c r="Y40" s="6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</row>
    <row r="41" spans="1:54" s="111" customFormat="1" ht="43.5" customHeight="1" x14ac:dyDescent="0.2">
      <c r="A41" s="5">
        <v>36</v>
      </c>
      <c r="B41" s="104" t="s">
        <v>168</v>
      </c>
      <c r="C41" s="324" t="s">
        <v>169</v>
      </c>
      <c r="D41" s="324" t="s">
        <v>236</v>
      </c>
      <c r="E41" s="324" t="s">
        <v>237</v>
      </c>
      <c r="F41" s="324" t="s">
        <v>237</v>
      </c>
      <c r="G41" s="324">
        <v>2015</v>
      </c>
      <c r="H41" s="101">
        <v>2159978.44</v>
      </c>
      <c r="I41" s="323" t="s">
        <v>109</v>
      </c>
      <c r="J41" s="324" t="s">
        <v>157</v>
      </c>
      <c r="K41" s="324" t="s">
        <v>170</v>
      </c>
      <c r="L41" s="94">
        <v>36</v>
      </c>
      <c r="M41" s="324" t="s">
        <v>254</v>
      </c>
      <c r="N41" s="324" t="s">
        <v>239</v>
      </c>
      <c r="O41" s="105" t="s">
        <v>250</v>
      </c>
      <c r="P41" s="324" t="s">
        <v>258</v>
      </c>
      <c r="Q41" s="324" t="s">
        <v>258</v>
      </c>
      <c r="R41" s="324" t="s">
        <v>258</v>
      </c>
      <c r="S41" s="324" t="s">
        <v>258</v>
      </c>
      <c r="T41" s="324" t="s">
        <v>258</v>
      </c>
      <c r="U41" s="324" t="s">
        <v>258</v>
      </c>
      <c r="V41" s="110"/>
      <c r="W41" s="110"/>
      <c r="X41" s="110"/>
      <c r="Y41" s="110"/>
    </row>
    <row r="42" spans="1:54" s="111" customFormat="1" ht="43.5" customHeight="1" x14ac:dyDescent="0.2">
      <c r="A42" s="5">
        <v>37</v>
      </c>
      <c r="B42" s="104" t="s">
        <v>270</v>
      </c>
      <c r="C42" s="324"/>
      <c r="D42" s="324"/>
      <c r="E42" s="324"/>
      <c r="F42" s="324"/>
      <c r="G42" s="324">
        <v>2017</v>
      </c>
      <c r="H42" s="101">
        <v>401608</v>
      </c>
      <c r="I42" s="323" t="s">
        <v>109</v>
      </c>
      <c r="J42" s="324"/>
      <c r="K42" s="324"/>
      <c r="L42" s="94">
        <v>37</v>
      </c>
      <c r="M42" s="324"/>
      <c r="N42" s="324"/>
      <c r="O42" s="105"/>
      <c r="P42" s="324"/>
      <c r="Q42" s="324"/>
      <c r="R42" s="324"/>
      <c r="S42" s="324"/>
      <c r="T42" s="324"/>
      <c r="U42" s="324"/>
      <c r="V42" s="110"/>
      <c r="W42" s="110"/>
      <c r="X42" s="110"/>
      <c r="Y42" s="110"/>
    </row>
    <row r="43" spans="1:54" s="111" customFormat="1" ht="24.95" customHeight="1" x14ac:dyDescent="0.2">
      <c r="A43" s="5">
        <v>38</v>
      </c>
      <c r="B43" s="104" t="s">
        <v>139</v>
      </c>
      <c r="C43" s="324"/>
      <c r="D43" s="324" t="s">
        <v>236</v>
      </c>
      <c r="E43" s="324" t="s">
        <v>237</v>
      </c>
      <c r="F43" s="324" t="s">
        <v>237</v>
      </c>
      <c r="G43" s="324"/>
      <c r="H43" s="101">
        <v>5000</v>
      </c>
      <c r="I43" s="323" t="s">
        <v>109</v>
      </c>
      <c r="J43" s="324"/>
      <c r="K43" s="324" t="s">
        <v>121</v>
      </c>
      <c r="L43" s="94">
        <v>38</v>
      </c>
      <c r="M43" s="324"/>
      <c r="N43" s="324"/>
      <c r="O43" s="105"/>
      <c r="P43" s="324"/>
      <c r="Q43" s="324"/>
      <c r="R43" s="324"/>
      <c r="S43" s="324"/>
      <c r="T43" s="324"/>
      <c r="U43" s="324"/>
      <c r="V43" s="110"/>
      <c r="W43" s="110"/>
      <c r="X43" s="110"/>
      <c r="Y43" s="110"/>
    </row>
    <row r="44" spans="1:54" s="111" customFormat="1" ht="24.95" customHeight="1" x14ac:dyDescent="0.2">
      <c r="A44" s="5">
        <v>39</v>
      </c>
      <c r="B44" s="104" t="s">
        <v>139</v>
      </c>
      <c r="C44" s="324"/>
      <c r="D44" s="324" t="s">
        <v>236</v>
      </c>
      <c r="E44" s="324" t="s">
        <v>237</v>
      </c>
      <c r="F44" s="324" t="s">
        <v>237</v>
      </c>
      <c r="G44" s="324"/>
      <c r="H44" s="101">
        <v>9606</v>
      </c>
      <c r="I44" s="323" t="s">
        <v>109</v>
      </c>
      <c r="J44" s="324"/>
      <c r="K44" s="324" t="s">
        <v>171</v>
      </c>
      <c r="L44" s="94">
        <v>39</v>
      </c>
      <c r="M44" s="324"/>
      <c r="N44" s="324"/>
      <c r="O44" s="105"/>
      <c r="P44" s="324"/>
      <c r="Q44" s="324"/>
      <c r="R44" s="324"/>
      <c r="S44" s="324"/>
      <c r="T44" s="324"/>
      <c r="U44" s="324"/>
      <c r="V44" s="110"/>
      <c r="W44" s="110"/>
      <c r="X44" s="110"/>
      <c r="Y44" s="110"/>
    </row>
    <row r="45" spans="1:54" s="111" customFormat="1" ht="24.95" customHeight="1" x14ac:dyDescent="0.2">
      <c r="A45" s="5">
        <v>40</v>
      </c>
      <c r="B45" s="104" t="s">
        <v>139</v>
      </c>
      <c r="C45" s="324"/>
      <c r="D45" s="324" t="s">
        <v>236</v>
      </c>
      <c r="E45" s="324" t="s">
        <v>237</v>
      </c>
      <c r="F45" s="324" t="s">
        <v>237</v>
      </c>
      <c r="G45" s="324"/>
      <c r="H45" s="101">
        <v>1569</v>
      </c>
      <c r="I45" s="323" t="s">
        <v>109</v>
      </c>
      <c r="J45" s="324"/>
      <c r="K45" s="324" t="s">
        <v>172</v>
      </c>
      <c r="L45" s="94">
        <v>40</v>
      </c>
      <c r="M45" s="324"/>
      <c r="N45" s="324"/>
      <c r="O45" s="105"/>
      <c r="P45" s="324"/>
      <c r="Q45" s="324"/>
      <c r="R45" s="324"/>
      <c r="S45" s="324"/>
      <c r="T45" s="324"/>
      <c r="U45" s="324"/>
      <c r="V45" s="110"/>
      <c r="W45" s="110"/>
      <c r="X45" s="110"/>
      <c r="Y45" s="110"/>
    </row>
    <row r="46" spans="1:54" s="111" customFormat="1" ht="24.95" customHeight="1" x14ac:dyDescent="0.2">
      <c r="A46" s="5">
        <v>41</v>
      </c>
      <c r="B46" s="104" t="s">
        <v>139</v>
      </c>
      <c r="C46" s="324"/>
      <c r="D46" s="324" t="s">
        <v>236</v>
      </c>
      <c r="E46" s="324" t="s">
        <v>237</v>
      </c>
      <c r="F46" s="324" t="s">
        <v>237</v>
      </c>
      <c r="G46" s="324"/>
      <c r="H46" s="101">
        <v>7447</v>
      </c>
      <c r="I46" s="323" t="s">
        <v>109</v>
      </c>
      <c r="J46" s="324"/>
      <c r="K46" s="324" t="s">
        <v>132</v>
      </c>
      <c r="L46" s="94">
        <v>41</v>
      </c>
      <c r="M46" s="324"/>
      <c r="N46" s="324"/>
      <c r="O46" s="105"/>
      <c r="P46" s="324"/>
      <c r="Q46" s="324"/>
      <c r="R46" s="324"/>
      <c r="S46" s="324"/>
      <c r="T46" s="324"/>
      <c r="U46" s="324"/>
      <c r="V46" s="110"/>
      <c r="W46" s="110"/>
      <c r="X46" s="110"/>
      <c r="Y46" s="110"/>
    </row>
    <row r="47" spans="1:54" s="111" customFormat="1" ht="24.95" customHeight="1" x14ac:dyDescent="0.2">
      <c r="A47" s="5">
        <v>42</v>
      </c>
      <c r="B47" s="104" t="s">
        <v>139</v>
      </c>
      <c r="C47" s="324"/>
      <c r="D47" s="324" t="s">
        <v>236</v>
      </c>
      <c r="E47" s="324" t="s">
        <v>237</v>
      </c>
      <c r="F47" s="324" t="s">
        <v>237</v>
      </c>
      <c r="G47" s="324"/>
      <c r="H47" s="101">
        <v>7050</v>
      </c>
      <c r="I47" s="323" t="s">
        <v>109</v>
      </c>
      <c r="J47" s="324"/>
      <c r="K47" s="324" t="s">
        <v>173</v>
      </c>
      <c r="L47" s="94">
        <v>42</v>
      </c>
      <c r="M47" s="324"/>
      <c r="N47" s="324"/>
      <c r="O47" s="105"/>
      <c r="P47" s="324"/>
      <c r="Q47" s="324"/>
      <c r="R47" s="324"/>
      <c r="S47" s="324"/>
      <c r="T47" s="324"/>
      <c r="U47" s="324"/>
      <c r="V47" s="110"/>
      <c r="W47" s="110"/>
      <c r="X47" s="110"/>
      <c r="Y47" s="110"/>
    </row>
    <row r="48" spans="1:54" s="111" customFormat="1" ht="24.95" customHeight="1" x14ac:dyDescent="0.2">
      <c r="A48" s="5">
        <v>43</v>
      </c>
      <c r="B48" s="104" t="s">
        <v>139</v>
      </c>
      <c r="C48" s="324"/>
      <c r="D48" s="324" t="s">
        <v>236</v>
      </c>
      <c r="E48" s="324" t="s">
        <v>237</v>
      </c>
      <c r="F48" s="324" t="s">
        <v>237</v>
      </c>
      <c r="G48" s="324"/>
      <c r="H48" s="101">
        <v>13054</v>
      </c>
      <c r="I48" s="323" t="s">
        <v>109</v>
      </c>
      <c r="J48" s="324"/>
      <c r="K48" s="324" t="s">
        <v>174</v>
      </c>
      <c r="L48" s="94">
        <v>43</v>
      </c>
      <c r="M48" s="324"/>
      <c r="N48" s="324"/>
      <c r="O48" s="105"/>
      <c r="P48" s="324"/>
      <c r="Q48" s="324"/>
      <c r="R48" s="324"/>
      <c r="S48" s="324"/>
      <c r="T48" s="324"/>
      <c r="U48" s="324"/>
      <c r="V48" s="110"/>
      <c r="W48" s="110"/>
      <c r="X48" s="110"/>
      <c r="Y48" s="110"/>
    </row>
    <row r="49" spans="1:54" s="111" customFormat="1" ht="24.95" customHeight="1" x14ac:dyDescent="0.2">
      <c r="A49" s="5">
        <v>44</v>
      </c>
      <c r="B49" s="104" t="s">
        <v>139</v>
      </c>
      <c r="C49" s="324"/>
      <c r="D49" s="324" t="s">
        <v>236</v>
      </c>
      <c r="E49" s="324" t="s">
        <v>237</v>
      </c>
      <c r="F49" s="324" t="s">
        <v>237</v>
      </c>
      <c r="G49" s="324"/>
      <c r="H49" s="101">
        <v>3093</v>
      </c>
      <c r="I49" s="323" t="s">
        <v>109</v>
      </c>
      <c r="J49" s="324"/>
      <c r="K49" s="324" t="s">
        <v>149</v>
      </c>
      <c r="L49" s="94">
        <v>44</v>
      </c>
      <c r="M49" s="324"/>
      <c r="N49" s="324"/>
      <c r="O49" s="105"/>
      <c r="P49" s="324"/>
      <c r="Q49" s="324"/>
      <c r="R49" s="324"/>
      <c r="S49" s="324"/>
      <c r="T49" s="324"/>
      <c r="U49" s="324"/>
      <c r="V49" s="110"/>
      <c r="W49" s="110"/>
      <c r="X49" s="110"/>
      <c r="Y49" s="110"/>
    </row>
    <row r="50" spans="1:54" s="111" customFormat="1" ht="24.95" customHeight="1" x14ac:dyDescent="0.2">
      <c r="A50" s="5">
        <v>45</v>
      </c>
      <c r="B50" s="112" t="s">
        <v>271</v>
      </c>
      <c r="C50" s="324"/>
      <c r="D50" s="324"/>
      <c r="E50" s="324"/>
      <c r="F50" s="324"/>
      <c r="G50" s="324"/>
      <c r="H50" s="101">
        <v>46461.11</v>
      </c>
      <c r="I50" s="113" t="s">
        <v>109</v>
      </c>
      <c r="J50" s="324"/>
      <c r="K50" s="114" t="s">
        <v>278</v>
      </c>
      <c r="L50" s="94">
        <v>45</v>
      </c>
      <c r="M50" s="324"/>
      <c r="N50" s="324"/>
      <c r="O50" s="105"/>
      <c r="P50" s="324"/>
      <c r="Q50" s="324"/>
      <c r="R50" s="324"/>
      <c r="S50" s="324"/>
      <c r="T50" s="324"/>
      <c r="U50" s="324"/>
      <c r="V50" s="110"/>
      <c r="W50" s="110"/>
      <c r="X50" s="110"/>
      <c r="Y50" s="110"/>
    </row>
    <row r="51" spans="1:54" s="111" customFormat="1" ht="28.5" customHeight="1" x14ac:dyDescent="0.2">
      <c r="A51" s="5">
        <v>46</v>
      </c>
      <c r="B51" s="112" t="s">
        <v>272</v>
      </c>
      <c r="C51" s="324"/>
      <c r="D51" s="324"/>
      <c r="E51" s="324"/>
      <c r="F51" s="324"/>
      <c r="G51" s="324"/>
      <c r="H51" s="101">
        <v>48150</v>
      </c>
      <c r="I51" s="113" t="s">
        <v>109</v>
      </c>
      <c r="J51" s="324"/>
      <c r="K51" s="114" t="s">
        <v>279</v>
      </c>
      <c r="L51" s="94">
        <v>46</v>
      </c>
      <c r="M51" s="324"/>
      <c r="N51" s="324"/>
      <c r="O51" s="105"/>
      <c r="P51" s="324"/>
      <c r="Q51" s="324"/>
      <c r="R51" s="324"/>
      <c r="S51" s="324"/>
      <c r="T51" s="324"/>
      <c r="U51" s="324"/>
      <c r="V51" s="110"/>
      <c r="W51" s="110"/>
      <c r="X51" s="110"/>
      <c r="Y51" s="110"/>
    </row>
    <row r="52" spans="1:54" s="111" customFormat="1" ht="24.95" customHeight="1" x14ac:dyDescent="0.2">
      <c r="A52" s="5">
        <v>47</v>
      </c>
      <c r="B52" s="112" t="s">
        <v>273</v>
      </c>
      <c r="C52" s="324"/>
      <c r="D52" s="324"/>
      <c r="E52" s="324"/>
      <c r="F52" s="324"/>
      <c r="G52" s="324"/>
      <c r="H52" s="101">
        <v>45090.78</v>
      </c>
      <c r="I52" s="113" t="s">
        <v>109</v>
      </c>
      <c r="J52" s="324"/>
      <c r="K52" s="114" t="s">
        <v>280</v>
      </c>
      <c r="L52" s="94">
        <v>47</v>
      </c>
      <c r="M52" s="324"/>
      <c r="N52" s="324"/>
      <c r="O52" s="105"/>
      <c r="P52" s="324"/>
      <c r="Q52" s="324"/>
      <c r="R52" s="324"/>
      <c r="S52" s="324"/>
      <c r="T52" s="324"/>
      <c r="U52" s="324"/>
      <c r="V52" s="110"/>
      <c r="W52" s="110"/>
      <c r="X52" s="110"/>
      <c r="Y52" s="110"/>
    </row>
    <row r="53" spans="1:54" s="111" customFormat="1" ht="24.95" customHeight="1" x14ac:dyDescent="0.2">
      <c r="A53" s="5">
        <v>48</v>
      </c>
      <c r="B53" s="112" t="s">
        <v>274</v>
      </c>
      <c r="C53" s="324"/>
      <c r="D53" s="324"/>
      <c r="E53" s="324"/>
      <c r="F53" s="324"/>
      <c r="G53" s="324"/>
      <c r="H53" s="101">
        <v>188144.77</v>
      </c>
      <c r="I53" s="113" t="s">
        <v>109</v>
      </c>
      <c r="J53" s="324"/>
      <c r="K53" s="114" t="s">
        <v>281</v>
      </c>
      <c r="L53" s="94">
        <v>48</v>
      </c>
      <c r="M53" s="324"/>
      <c r="N53" s="324"/>
      <c r="O53" s="105"/>
      <c r="P53" s="324"/>
      <c r="Q53" s="324"/>
      <c r="R53" s="324"/>
      <c r="S53" s="324"/>
      <c r="T53" s="324"/>
      <c r="U53" s="324"/>
      <c r="V53" s="110"/>
      <c r="W53" s="110"/>
      <c r="X53" s="110"/>
      <c r="Y53" s="110"/>
    </row>
    <row r="54" spans="1:54" s="111" customFormat="1" ht="24.95" customHeight="1" x14ac:dyDescent="0.2">
      <c r="A54" s="5">
        <v>49</v>
      </c>
      <c r="B54" s="112" t="s">
        <v>275</v>
      </c>
      <c r="C54" s="324"/>
      <c r="D54" s="324"/>
      <c r="E54" s="324"/>
      <c r="F54" s="324"/>
      <c r="G54" s="324"/>
      <c r="H54" s="101">
        <v>11104.44</v>
      </c>
      <c r="I54" s="113" t="s">
        <v>109</v>
      </c>
      <c r="J54" s="324"/>
      <c r="K54" s="114" t="s">
        <v>164</v>
      </c>
      <c r="L54" s="94">
        <v>49</v>
      </c>
      <c r="M54" s="324"/>
      <c r="N54" s="324"/>
      <c r="O54" s="105"/>
      <c r="P54" s="324"/>
      <c r="Q54" s="324"/>
      <c r="R54" s="324"/>
      <c r="S54" s="324"/>
      <c r="T54" s="324"/>
      <c r="U54" s="324"/>
      <c r="V54" s="110"/>
      <c r="W54" s="110"/>
      <c r="X54" s="110"/>
      <c r="Y54" s="110"/>
    </row>
    <row r="55" spans="1:54" s="111" customFormat="1" ht="24.95" customHeight="1" x14ac:dyDescent="0.2">
      <c r="A55" s="5">
        <v>50</v>
      </c>
      <c r="B55" s="112" t="s">
        <v>276</v>
      </c>
      <c r="C55" s="324"/>
      <c r="D55" s="324"/>
      <c r="E55" s="324"/>
      <c r="F55" s="324"/>
      <c r="G55" s="324"/>
      <c r="H55" s="101">
        <v>91575.05</v>
      </c>
      <c r="I55" s="113" t="s">
        <v>109</v>
      </c>
      <c r="J55" s="324"/>
      <c r="K55" s="114" t="s">
        <v>282</v>
      </c>
      <c r="L55" s="94">
        <v>50</v>
      </c>
      <c r="M55" s="324"/>
      <c r="N55" s="324"/>
      <c r="O55" s="105"/>
      <c r="P55" s="324"/>
      <c r="Q55" s="324"/>
      <c r="R55" s="324"/>
      <c r="S55" s="324"/>
      <c r="T55" s="324"/>
      <c r="U55" s="324"/>
      <c r="V55" s="110"/>
      <c r="W55" s="110"/>
      <c r="X55" s="110"/>
      <c r="Y55" s="110"/>
    </row>
    <row r="56" spans="1:54" s="111" customFormat="1" ht="24.95" customHeight="1" x14ac:dyDescent="0.2">
      <c r="A56" s="5">
        <v>51</v>
      </c>
      <c r="B56" s="112" t="s">
        <v>277</v>
      </c>
      <c r="C56" s="324"/>
      <c r="D56" s="324"/>
      <c r="E56" s="324"/>
      <c r="F56" s="324"/>
      <c r="G56" s="324"/>
      <c r="H56" s="101">
        <v>44666.41</v>
      </c>
      <c r="I56" s="113" t="s">
        <v>109</v>
      </c>
      <c r="J56" s="324"/>
      <c r="K56" s="114" t="s">
        <v>198</v>
      </c>
      <c r="L56" s="94">
        <v>51</v>
      </c>
      <c r="M56" s="324"/>
      <c r="N56" s="324"/>
      <c r="O56" s="105"/>
      <c r="P56" s="324"/>
      <c r="Q56" s="324"/>
      <c r="R56" s="324"/>
      <c r="S56" s="324"/>
      <c r="T56" s="324"/>
      <c r="U56" s="324"/>
      <c r="V56" s="110"/>
      <c r="W56" s="110"/>
      <c r="X56" s="110"/>
      <c r="Y56" s="110"/>
    </row>
    <row r="57" spans="1:54" s="111" customFormat="1" ht="24.95" customHeight="1" x14ac:dyDescent="0.2">
      <c r="A57" s="5">
        <v>52</v>
      </c>
      <c r="B57" s="104" t="s">
        <v>175</v>
      </c>
      <c r="C57" s="324"/>
      <c r="D57" s="324" t="s">
        <v>236</v>
      </c>
      <c r="E57" s="324" t="s">
        <v>237</v>
      </c>
      <c r="F57" s="324" t="s">
        <v>237</v>
      </c>
      <c r="G57" s="324"/>
      <c r="H57" s="101">
        <v>4700</v>
      </c>
      <c r="I57" s="323" t="s">
        <v>109</v>
      </c>
      <c r="J57" s="324"/>
      <c r="K57" s="324" t="s">
        <v>113</v>
      </c>
      <c r="L57" s="94">
        <v>52</v>
      </c>
      <c r="M57" s="324"/>
      <c r="N57" s="324"/>
      <c r="O57" s="105"/>
      <c r="P57" s="324"/>
      <c r="Q57" s="324"/>
      <c r="R57" s="324"/>
      <c r="S57" s="324"/>
      <c r="T57" s="324"/>
      <c r="U57" s="324"/>
      <c r="V57" s="110"/>
      <c r="W57" s="110"/>
      <c r="X57" s="110"/>
      <c r="Y57" s="110"/>
    </row>
    <row r="58" spans="1:54" s="8" customFormat="1" ht="24.95" customHeight="1" x14ac:dyDescent="0.2">
      <c r="A58" s="5">
        <v>53</v>
      </c>
      <c r="B58" s="103" t="s">
        <v>176</v>
      </c>
      <c r="C58" s="324" t="s">
        <v>177</v>
      </c>
      <c r="D58" s="324"/>
      <c r="E58" s="324"/>
      <c r="F58" s="324"/>
      <c r="G58" s="94"/>
      <c r="H58" s="101">
        <v>25620</v>
      </c>
      <c r="I58" s="95" t="s">
        <v>109</v>
      </c>
      <c r="J58" s="96"/>
      <c r="K58" s="94"/>
      <c r="L58" s="94">
        <v>53</v>
      </c>
      <c r="M58" s="94"/>
      <c r="N58" s="94"/>
      <c r="O58" s="100"/>
      <c r="P58" s="94"/>
      <c r="Q58" s="94"/>
      <c r="R58" s="94"/>
      <c r="S58" s="94"/>
      <c r="T58" s="94"/>
      <c r="U58" s="94"/>
      <c r="V58" s="6"/>
      <c r="W58" s="6"/>
      <c r="X58" s="6"/>
      <c r="Y58" s="6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</row>
    <row r="59" spans="1:54" s="8" customFormat="1" ht="29.25" customHeight="1" x14ac:dyDescent="0.2">
      <c r="A59" s="5">
        <v>54</v>
      </c>
      <c r="B59" s="103" t="s">
        <v>178</v>
      </c>
      <c r="C59" s="324" t="s">
        <v>177</v>
      </c>
      <c r="D59" s="324"/>
      <c r="E59" s="324"/>
      <c r="F59" s="324"/>
      <c r="G59" s="94"/>
      <c r="H59" s="101">
        <v>18300</v>
      </c>
      <c r="I59" s="95" t="s">
        <v>109</v>
      </c>
      <c r="J59" s="96"/>
      <c r="K59" s="94"/>
      <c r="L59" s="94">
        <v>54</v>
      </c>
      <c r="M59" s="94"/>
      <c r="N59" s="94"/>
      <c r="O59" s="100"/>
      <c r="P59" s="94"/>
      <c r="Q59" s="94"/>
      <c r="R59" s="94"/>
      <c r="S59" s="94"/>
      <c r="T59" s="94"/>
      <c r="U59" s="94"/>
      <c r="V59" s="6"/>
      <c r="W59" s="6"/>
      <c r="X59" s="6"/>
      <c r="Y59" s="6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</row>
    <row r="60" spans="1:54" s="8" customFormat="1" ht="27" customHeight="1" x14ac:dyDescent="0.2">
      <c r="A60" s="5">
        <v>55</v>
      </c>
      <c r="B60" s="103" t="s">
        <v>179</v>
      </c>
      <c r="C60" s="324" t="s">
        <v>177</v>
      </c>
      <c r="D60" s="324"/>
      <c r="E60" s="324"/>
      <c r="F60" s="324"/>
      <c r="G60" s="94"/>
      <c r="H60" s="101">
        <v>7992.9</v>
      </c>
      <c r="I60" s="95" t="s">
        <v>109</v>
      </c>
      <c r="J60" s="96"/>
      <c r="K60" s="94"/>
      <c r="L60" s="94">
        <v>55</v>
      </c>
      <c r="M60" s="94"/>
      <c r="N60" s="94"/>
      <c r="O60" s="100"/>
      <c r="P60" s="94"/>
      <c r="Q60" s="94"/>
      <c r="R60" s="94"/>
      <c r="S60" s="94"/>
      <c r="T60" s="94"/>
      <c r="U60" s="94"/>
      <c r="V60" s="6"/>
      <c r="W60" s="6"/>
      <c r="X60" s="6"/>
      <c r="Y60" s="6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</row>
    <row r="61" spans="1:54" s="8" customFormat="1" ht="24.95" customHeight="1" x14ac:dyDescent="0.2">
      <c r="A61" s="5">
        <v>56</v>
      </c>
      <c r="B61" s="103" t="s">
        <v>180</v>
      </c>
      <c r="C61" s="324" t="s">
        <v>181</v>
      </c>
      <c r="D61" s="324" t="s">
        <v>236</v>
      </c>
      <c r="E61" s="324" t="s">
        <v>237</v>
      </c>
      <c r="F61" s="324" t="s">
        <v>237</v>
      </c>
      <c r="G61" s="94">
        <v>1980</v>
      </c>
      <c r="H61" s="101">
        <v>913624.41</v>
      </c>
      <c r="I61" s="95" t="s">
        <v>109</v>
      </c>
      <c r="J61" s="96" t="s">
        <v>182</v>
      </c>
      <c r="K61" s="94" t="s">
        <v>183</v>
      </c>
      <c r="L61" s="94">
        <v>56</v>
      </c>
      <c r="M61" s="94" t="s">
        <v>242</v>
      </c>
      <c r="N61" s="94" t="s">
        <v>239</v>
      </c>
      <c r="O61" s="100" t="s">
        <v>255</v>
      </c>
      <c r="P61" s="94" t="s">
        <v>257</v>
      </c>
      <c r="Q61" s="94" t="s">
        <v>257</v>
      </c>
      <c r="R61" s="94" t="s">
        <v>257</v>
      </c>
      <c r="S61" s="94" t="s">
        <v>257</v>
      </c>
      <c r="T61" s="94" t="s">
        <v>258</v>
      </c>
      <c r="U61" s="94" t="s">
        <v>257</v>
      </c>
      <c r="V61" s="6"/>
      <c r="W61" s="6"/>
      <c r="X61" s="6"/>
      <c r="Y61" s="6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</row>
    <row r="62" spans="1:54" s="8" customFormat="1" ht="31.5" customHeight="1" x14ac:dyDescent="0.2">
      <c r="A62" s="5">
        <v>57</v>
      </c>
      <c r="B62" s="103" t="s">
        <v>184</v>
      </c>
      <c r="C62" s="324" t="s">
        <v>185</v>
      </c>
      <c r="D62" s="324"/>
      <c r="E62" s="324"/>
      <c r="F62" s="324"/>
      <c r="G62" s="94"/>
      <c r="H62" s="101">
        <v>31043.78</v>
      </c>
      <c r="I62" s="95" t="s">
        <v>109</v>
      </c>
      <c r="J62" s="94"/>
      <c r="K62" s="94" t="s">
        <v>186</v>
      </c>
      <c r="L62" s="94">
        <v>57</v>
      </c>
      <c r="M62" s="94"/>
      <c r="N62" s="94"/>
      <c r="O62" s="100"/>
      <c r="P62" s="94"/>
      <c r="Q62" s="94"/>
      <c r="R62" s="94"/>
      <c r="S62" s="94"/>
      <c r="T62" s="94"/>
      <c r="U62" s="94"/>
      <c r="V62" s="6"/>
      <c r="W62" s="6"/>
      <c r="X62" s="6"/>
      <c r="Y62" s="6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</row>
    <row r="63" spans="1:54" s="8" customFormat="1" ht="24.95" customHeight="1" x14ac:dyDescent="0.2">
      <c r="A63" s="5">
        <v>58</v>
      </c>
      <c r="B63" s="103" t="s">
        <v>187</v>
      </c>
      <c r="C63" s="324" t="s">
        <v>188</v>
      </c>
      <c r="D63" s="324"/>
      <c r="E63" s="324"/>
      <c r="F63" s="324"/>
      <c r="G63" s="94"/>
      <c r="H63" s="101">
        <v>9900</v>
      </c>
      <c r="I63" s="95" t="s">
        <v>109</v>
      </c>
      <c r="J63" s="94"/>
      <c r="K63" s="94" t="s">
        <v>189</v>
      </c>
      <c r="L63" s="94">
        <v>58</v>
      </c>
      <c r="M63" s="94"/>
      <c r="N63" s="94"/>
      <c r="O63" s="100"/>
      <c r="P63" s="94"/>
      <c r="Q63" s="94"/>
      <c r="R63" s="94"/>
      <c r="S63" s="94"/>
      <c r="T63" s="94"/>
      <c r="U63" s="94"/>
      <c r="V63" s="6"/>
      <c r="W63" s="6"/>
      <c r="X63" s="6"/>
      <c r="Y63" s="6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</row>
    <row r="64" spans="1:54" s="8" customFormat="1" ht="24.95" customHeight="1" x14ac:dyDescent="0.2">
      <c r="A64" s="5">
        <v>59</v>
      </c>
      <c r="B64" s="103" t="s">
        <v>187</v>
      </c>
      <c r="C64" s="324" t="s">
        <v>188</v>
      </c>
      <c r="D64" s="324"/>
      <c r="E64" s="324"/>
      <c r="F64" s="324"/>
      <c r="G64" s="94"/>
      <c r="H64" s="107">
        <v>10357.799999999999</v>
      </c>
      <c r="I64" s="95" t="s">
        <v>109</v>
      </c>
      <c r="J64" s="94"/>
      <c r="K64" s="94" t="s">
        <v>150</v>
      </c>
      <c r="L64" s="94">
        <v>59</v>
      </c>
      <c r="M64" s="94"/>
      <c r="N64" s="94"/>
      <c r="O64" s="100"/>
      <c r="P64" s="94"/>
      <c r="Q64" s="94"/>
      <c r="R64" s="94"/>
      <c r="S64" s="94"/>
      <c r="T64" s="94"/>
      <c r="U64" s="94"/>
      <c r="V64" s="6"/>
      <c r="W64" s="6"/>
      <c r="X64" s="6"/>
      <c r="Y64" s="6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</row>
    <row r="65" spans="1:54" s="8" customFormat="1" ht="24.95" customHeight="1" x14ac:dyDescent="0.2">
      <c r="A65" s="5">
        <v>60</v>
      </c>
      <c r="B65" s="103" t="s">
        <v>187</v>
      </c>
      <c r="C65" s="324" t="s">
        <v>188</v>
      </c>
      <c r="D65" s="324"/>
      <c r="E65" s="324"/>
      <c r="F65" s="324"/>
      <c r="G65" s="94"/>
      <c r="H65" s="107">
        <v>13834.8</v>
      </c>
      <c r="I65" s="95" t="s">
        <v>109</v>
      </c>
      <c r="J65" s="94"/>
      <c r="K65" s="94" t="s">
        <v>144</v>
      </c>
      <c r="L65" s="94">
        <v>60</v>
      </c>
      <c r="M65" s="94"/>
      <c r="N65" s="94"/>
      <c r="O65" s="100"/>
      <c r="P65" s="94"/>
      <c r="Q65" s="94"/>
      <c r="R65" s="94"/>
      <c r="S65" s="94"/>
      <c r="T65" s="94"/>
      <c r="U65" s="94"/>
      <c r="V65" s="6"/>
      <c r="W65" s="6"/>
      <c r="X65" s="6"/>
      <c r="Y65" s="6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</row>
    <row r="66" spans="1:54" s="8" customFormat="1" ht="24.95" customHeight="1" x14ac:dyDescent="0.2">
      <c r="A66" s="5">
        <v>61</v>
      </c>
      <c r="B66" s="103" t="s">
        <v>187</v>
      </c>
      <c r="C66" s="324" t="s">
        <v>188</v>
      </c>
      <c r="D66" s="324"/>
      <c r="E66" s="324"/>
      <c r="F66" s="324"/>
      <c r="G66" s="94"/>
      <c r="H66" s="107">
        <v>10357.799999999999</v>
      </c>
      <c r="I66" s="95" t="s">
        <v>109</v>
      </c>
      <c r="J66" s="94"/>
      <c r="K66" s="94" t="s">
        <v>190</v>
      </c>
      <c r="L66" s="94">
        <v>61</v>
      </c>
      <c r="M66" s="94"/>
      <c r="N66" s="94"/>
      <c r="O66" s="100"/>
      <c r="P66" s="94"/>
      <c r="Q66" s="94"/>
      <c r="R66" s="94"/>
      <c r="S66" s="94"/>
      <c r="T66" s="94"/>
      <c r="U66" s="94"/>
      <c r="V66" s="6"/>
      <c r="W66" s="6"/>
      <c r="X66" s="6"/>
      <c r="Y66" s="6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</row>
    <row r="67" spans="1:54" s="8" customFormat="1" ht="24.95" customHeight="1" x14ac:dyDescent="0.2">
      <c r="A67" s="5">
        <v>62</v>
      </c>
      <c r="B67" s="106" t="s">
        <v>187</v>
      </c>
      <c r="C67" s="94" t="s">
        <v>188</v>
      </c>
      <c r="D67" s="324"/>
      <c r="E67" s="324"/>
      <c r="F67" s="324"/>
      <c r="G67" s="94"/>
      <c r="H67" s="107">
        <v>10357.799999999999</v>
      </c>
      <c r="I67" s="95" t="s">
        <v>109</v>
      </c>
      <c r="J67" s="94"/>
      <c r="K67" s="94" t="s">
        <v>143</v>
      </c>
      <c r="L67" s="94">
        <v>62</v>
      </c>
      <c r="M67" s="94"/>
      <c r="N67" s="94"/>
      <c r="O67" s="100"/>
      <c r="P67" s="94"/>
      <c r="Q67" s="94"/>
      <c r="R67" s="94"/>
      <c r="S67" s="94"/>
      <c r="T67" s="94"/>
      <c r="U67" s="94"/>
      <c r="V67" s="6"/>
      <c r="W67" s="6"/>
      <c r="X67" s="6"/>
      <c r="Y67" s="6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</row>
    <row r="68" spans="1:54" s="8" customFormat="1" ht="24.95" customHeight="1" x14ac:dyDescent="0.2">
      <c r="A68" s="5">
        <v>63</v>
      </c>
      <c r="B68" s="93" t="s">
        <v>187</v>
      </c>
      <c r="C68" s="94" t="s">
        <v>188</v>
      </c>
      <c r="D68" s="94"/>
      <c r="E68" s="94"/>
      <c r="F68" s="94"/>
      <c r="G68" s="94"/>
      <c r="H68" s="119">
        <v>10357.799999999999</v>
      </c>
      <c r="I68" s="95" t="s">
        <v>109</v>
      </c>
      <c r="J68" s="96"/>
      <c r="K68" s="94" t="s">
        <v>191</v>
      </c>
      <c r="L68" s="94">
        <v>63</v>
      </c>
      <c r="M68" s="94"/>
      <c r="N68" s="94"/>
      <c r="O68" s="94"/>
      <c r="P68" s="94"/>
      <c r="Q68" s="94"/>
      <c r="R68" s="94"/>
      <c r="S68" s="94"/>
      <c r="T68" s="94"/>
      <c r="U68" s="94"/>
      <c r="V68" s="6"/>
      <c r="W68" s="6"/>
      <c r="X68" s="6"/>
      <c r="Y68" s="6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</row>
    <row r="69" spans="1:54" s="8" customFormat="1" ht="24.95" customHeight="1" x14ac:dyDescent="0.2">
      <c r="A69" s="5">
        <v>64</v>
      </c>
      <c r="B69" s="93" t="s">
        <v>187</v>
      </c>
      <c r="C69" s="94" t="s">
        <v>188</v>
      </c>
      <c r="D69" s="94"/>
      <c r="E69" s="94"/>
      <c r="F69" s="94"/>
      <c r="G69" s="94"/>
      <c r="H69" s="119">
        <v>14880</v>
      </c>
      <c r="I69" s="95" t="s">
        <v>109</v>
      </c>
      <c r="J69" s="96"/>
      <c r="K69" s="94" t="s">
        <v>115</v>
      </c>
      <c r="L69" s="94">
        <v>64</v>
      </c>
      <c r="M69" s="94"/>
      <c r="N69" s="94"/>
      <c r="O69" s="94"/>
      <c r="P69" s="94"/>
      <c r="Q69" s="94"/>
      <c r="R69" s="94"/>
      <c r="S69" s="94"/>
      <c r="T69" s="94"/>
      <c r="U69" s="94"/>
      <c r="V69" s="6"/>
      <c r="W69" s="6"/>
      <c r="X69" s="6"/>
      <c r="Y69" s="6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</row>
    <row r="70" spans="1:54" s="8" customFormat="1" ht="24.95" customHeight="1" x14ac:dyDescent="0.2">
      <c r="A70" s="5">
        <v>65</v>
      </c>
      <c r="B70" s="93" t="s">
        <v>187</v>
      </c>
      <c r="C70" s="94" t="s">
        <v>188</v>
      </c>
      <c r="D70" s="94"/>
      <c r="E70" s="94"/>
      <c r="F70" s="94"/>
      <c r="G70" s="94"/>
      <c r="H70" s="119">
        <v>15250</v>
      </c>
      <c r="I70" s="95" t="s">
        <v>109</v>
      </c>
      <c r="J70" s="96"/>
      <c r="K70" s="94" t="s">
        <v>192</v>
      </c>
      <c r="L70" s="94">
        <v>65</v>
      </c>
      <c r="M70" s="94"/>
      <c r="N70" s="94"/>
      <c r="O70" s="94"/>
      <c r="P70" s="94"/>
      <c r="Q70" s="94"/>
      <c r="R70" s="94"/>
      <c r="S70" s="94"/>
      <c r="T70" s="94"/>
      <c r="U70" s="94"/>
      <c r="V70" s="6"/>
      <c r="W70" s="6"/>
      <c r="X70" s="6"/>
      <c r="Y70" s="6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</row>
    <row r="71" spans="1:54" s="8" customFormat="1" ht="24.95" customHeight="1" x14ac:dyDescent="0.2">
      <c r="A71" s="5">
        <v>66</v>
      </c>
      <c r="B71" s="93" t="s">
        <v>187</v>
      </c>
      <c r="C71" s="94" t="s">
        <v>188</v>
      </c>
      <c r="D71" s="94"/>
      <c r="E71" s="94"/>
      <c r="F71" s="94"/>
      <c r="G71" s="94"/>
      <c r="H71" s="119">
        <v>10614</v>
      </c>
      <c r="I71" s="95" t="s">
        <v>109</v>
      </c>
      <c r="J71" s="96"/>
      <c r="K71" s="94" t="s">
        <v>193</v>
      </c>
      <c r="L71" s="94">
        <v>66</v>
      </c>
      <c r="M71" s="94"/>
      <c r="N71" s="94"/>
      <c r="O71" s="94"/>
      <c r="P71" s="94"/>
      <c r="Q71" s="94"/>
      <c r="R71" s="94"/>
      <c r="S71" s="94"/>
      <c r="T71" s="94"/>
      <c r="U71" s="94"/>
      <c r="V71" s="6"/>
      <c r="W71" s="6"/>
      <c r="X71" s="6"/>
      <c r="Y71" s="6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</row>
    <row r="72" spans="1:54" s="8" customFormat="1" ht="24.95" customHeight="1" x14ac:dyDescent="0.2">
      <c r="A72" s="5">
        <v>67</v>
      </c>
      <c r="B72" s="93" t="s">
        <v>187</v>
      </c>
      <c r="C72" s="94" t="s">
        <v>188</v>
      </c>
      <c r="D72" s="94"/>
      <c r="E72" s="94"/>
      <c r="F72" s="94"/>
      <c r="G72" s="94"/>
      <c r="H72" s="119">
        <v>3960.12</v>
      </c>
      <c r="I72" s="95" t="s">
        <v>109</v>
      </c>
      <c r="J72" s="96"/>
      <c r="K72" s="94" t="s">
        <v>194</v>
      </c>
      <c r="L72" s="94">
        <v>67</v>
      </c>
      <c r="M72" s="94"/>
      <c r="N72" s="94"/>
      <c r="O72" s="94"/>
      <c r="P72" s="94"/>
      <c r="Q72" s="94"/>
      <c r="R72" s="94"/>
      <c r="S72" s="94"/>
      <c r="T72" s="94"/>
      <c r="U72" s="94"/>
      <c r="V72" s="6"/>
      <c r="W72" s="6"/>
      <c r="X72" s="6"/>
      <c r="Y72" s="6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</row>
    <row r="73" spans="1:54" s="8" customFormat="1" ht="24.95" customHeight="1" x14ac:dyDescent="0.2">
      <c r="A73" s="5">
        <v>68</v>
      </c>
      <c r="B73" s="93" t="s">
        <v>187</v>
      </c>
      <c r="C73" s="94" t="s">
        <v>188</v>
      </c>
      <c r="D73" s="94"/>
      <c r="E73" s="94"/>
      <c r="F73" s="94"/>
      <c r="G73" s="94"/>
      <c r="H73" s="118">
        <v>20708.88</v>
      </c>
      <c r="I73" s="95" t="s">
        <v>109</v>
      </c>
      <c r="J73" s="96"/>
      <c r="K73" s="94" t="s">
        <v>195</v>
      </c>
      <c r="L73" s="94">
        <v>68</v>
      </c>
      <c r="M73" s="94"/>
      <c r="N73" s="94"/>
      <c r="O73" s="94"/>
      <c r="P73" s="94"/>
      <c r="Q73" s="94"/>
      <c r="R73" s="94"/>
      <c r="S73" s="94"/>
      <c r="T73" s="94"/>
      <c r="U73" s="94"/>
      <c r="V73" s="6"/>
      <c r="W73" s="6"/>
      <c r="X73" s="6"/>
      <c r="Y73" s="6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</row>
    <row r="74" spans="1:54" s="8" customFormat="1" ht="24.95" customHeight="1" x14ac:dyDescent="0.2">
      <c r="A74" s="5">
        <v>69</v>
      </c>
      <c r="B74" s="93" t="s">
        <v>187</v>
      </c>
      <c r="C74" s="94" t="s">
        <v>188</v>
      </c>
      <c r="D74" s="94"/>
      <c r="E74" s="94"/>
      <c r="F74" s="94"/>
      <c r="G74" s="94"/>
      <c r="H74" s="119">
        <v>10004</v>
      </c>
      <c r="I74" s="95" t="s">
        <v>109</v>
      </c>
      <c r="J74" s="96"/>
      <c r="K74" s="94" t="s">
        <v>196</v>
      </c>
      <c r="L74" s="94">
        <v>69</v>
      </c>
      <c r="M74" s="94"/>
      <c r="N74" s="94"/>
      <c r="O74" s="94"/>
      <c r="P74" s="94"/>
      <c r="Q74" s="94"/>
      <c r="R74" s="94"/>
      <c r="S74" s="94"/>
      <c r="T74" s="94"/>
      <c r="U74" s="94"/>
      <c r="V74" s="6"/>
      <c r="W74" s="6"/>
      <c r="X74" s="6"/>
      <c r="Y74" s="6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</row>
    <row r="75" spans="1:54" s="8" customFormat="1" ht="24.95" customHeight="1" x14ac:dyDescent="0.2">
      <c r="A75" s="5">
        <v>70</v>
      </c>
      <c r="B75" s="93" t="s">
        <v>187</v>
      </c>
      <c r="C75" s="94" t="s">
        <v>188</v>
      </c>
      <c r="D75" s="94"/>
      <c r="E75" s="94"/>
      <c r="F75" s="94"/>
      <c r="G75" s="94"/>
      <c r="H75" s="119">
        <v>10004</v>
      </c>
      <c r="I75" s="95" t="s">
        <v>109</v>
      </c>
      <c r="J75" s="96"/>
      <c r="K75" s="94" t="s">
        <v>197</v>
      </c>
      <c r="L75" s="94">
        <v>70</v>
      </c>
      <c r="M75" s="94"/>
      <c r="N75" s="94"/>
      <c r="O75" s="94"/>
      <c r="P75" s="94"/>
      <c r="Q75" s="94"/>
      <c r="R75" s="94"/>
      <c r="S75" s="94"/>
      <c r="T75" s="94"/>
      <c r="U75" s="94"/>
      <c r="V75" s="6"/>
      <c r="W75" s="6"/>
      <c r="X75" s="6"/>
      <c r="Y75" s="6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</row>
    <row r="76" spans="1:54" s="8" customFormat="1" ht="24.95" customHeight="1" x14ac:dyDescent="0.2">
      <c r="A76" s="5">
        <v>71</v>
      </c>
      <c r="B76" s="93" t="s">
        <v>187</v>
      </c>
      <c r="C76" s="94" t="s">
        <v>188</v>
      </c>
      <c r="D76" s="94"/>
      <c r="E76" s="94"/>
      <c r="F76" s="94"/>
      <c r="G76" s="94"/>
      <c r="H76" s="119">
        <v>10562.76</v>
      </c>
      <c r="I76" s="95" t="s">
        <v>109</v>
      </c>
      <c r="J76" s="96"/>
      <c r="K76" s="94" t="s">
        <v>146</v>
      </c>
      <c r="L76" s="94">
        <v>71</v>
      </c>
      <c r="M76" s="94"/>
      <c r="N76" s="94"/>
      <c r="O76" s="94"/>
      <c r="P76" s="94"/>
      <c r="Q76" s="94"/>
      <c r="R76" s="94"/>
      <c r="S76" s="94"/>
      <c r="T76" s="94"/>
      <c r="U76" s="94"/>
      <c r="V76" s="6"/>
      <c r="W76" s="6"/>
      <c r="X76" s="6"/>
      <c r="Y76" s="6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</row>
    <row r="77" spans="1:54" s="8" customFormat="1" ht="24.95" customHeight="1" x14ac:dyDescent="0.2">
      <c r="A77" s="5">
        <v>72</v>
      </c>
      <c r="B77" s="93" t="s">
        <v>187</v>
      </c>
      <c r="C77" s="94" t="s">
        <v>188</v>
      </c>
      <c r="D77" s="94"/>
      <c r="E77" s="94"/>
      <c r="F77" s="94"/>
      <c r="G77" s="94"/>
      <c r="H77" s="119">
        <v>10562.76</v>
      </c>
      <c r="I77" s="95" t="s">
        <v>109</v>
      </c>
      <c r="J77" s="96"/>
      <c r="K77" s="94" t="s">
        <v>198</v>
      </c>
      <c r="L77" s="94">
        <v>72</v>
      </c>
      <c r="M77" s="94"/>
      <c r="N77" s="94"/>
      <c r="O77" s="94"/>
      <c r="P77" s="94"/>
      <c r="Q77" s="94"/>
      <c r="R77" s="94"/>
      <c r="S77" s="94"/>
      <c r="T77" s="94"/>
      <c r="U77" s="94"/>
      <c r="V77" s="6"/>
      <c r="W77" s="6"/>
      <c r="X77" s="6"/>
      <c r="Y77" s="6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</row>
    <row r="78" spans="1:54" s="8" customFormat="1" ht="24.95" customHeight="1" x14ac:dyDescent="0.2">
      <c r="A78" s="5">
        <v>73</v>
      </c>
      <c r="B78" s="93" t="s">
        <v>187</v>
      </c>
      <c r="C78" s="94" t="s">
        <v>188</v>
      </c>
      <c r="D78" s="94"/>
      <c r="E78" s="94"/>
      <c r="F78" s="94"/>
      <c r="G78" s="94"/>
      <c r="H78" s="119">
        <v>10562.76</v>
      </c>
      <c r="I78" s="95" t="s">
        <v>109</v>
      </c>
      <c r="J78" s="96"/>
      <c r="K78" s="94" t="s">
        <v>199</v>
      </c>
      <c r="L78" s="94">
        <v>73</v>
      </c>
      <c r="M78" s="94"/>
      <c r="N78" s="94"/>
      <c r="O78" s="94"/>
      <c r="P78" s="94"/>
      <c r="Q78" s="94"/>
      <c r="R78" s="94"/>
      <c r="S78" s="94"/>
      <c r="T78" s="94"/>
      <c r="U78" s="94"/>
      <c r="V78" s="6"/>
      <c r="W78" s="6"/>
      <c r="X78" s="6"/>
      <c r="Y78" s="6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</row>
    <row r="79" spans="1:54" s="8" customFormat="1" ht="24.95" customHeight="1" x14ac:dyDescent="0.2">
      <c r="A79" s="5">
        <v>74</v>
      </c>
      <c r="B79" s="93" t="s">
        <v>187</v>
      </c>
      <c r="C79" s="94" t="s">
        <v>188</v>
      </c>
      <c r="D79" s="94"/>
      <c r="E79" s="94"/>
      <c r="F79" s="94"/>
      <c r="G79" s="94"/>
      <c r="H79" s="119">
        <v>10562.76</v>
      </c>
      <c r="I79" s="95" t="s">
        <v>109</v>
      </c>
      <c r="J79" s="96"/>
      <c r="K79" s="94" t="s">
        <v>138</v>
      </c>
      <c r="L79" s="94">
        <v>74</v>
      </c>
      <c r="M79" s="94"/>
      <c r="N79" s="94"/>
      <c r="O79" s="94"/>
      <c r="P79" s="94"/>
      <c r="Q79" s="94"/>
      <c r="R79" s="94"/>
      <c r="S79" s="94"/>
      <c r="T79" s="94"/>
      <c r="U79" s="94"/>
      <c r="V79" s="6"/>
      <c r="W79" s="6"/>
      <c r="X79" s="6"/>
      <c r="Y79" s="6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</row>
    <row r="80" spans="1:54" s="8" customFormat="1" ht="24.95" customHeight="1" x14ac:dyDescent="0.2">
      <c r="A80" s="5">
        <v>75</v>
      </c>
      <c r="B80" s="93" t="s">
        <v>187</v>
      </c>
      <c r="C80" s="94" t="s">
        <v>188</v>
      </c>
      <c r="D80" s="94"/>
      <c r="E80" s="94"/>
      <c r="F80" s="94"/>
      <c r="G80" s="94"/>
      <c r="H80" s="119">
        <v>10562.76</v>
      </c>
      <c r="I80" s="95" t="s">
        <v>109</v>
      </c>
      <c r="J80" s="96"/>
      <c r="K80" s="94" t="s">
        <v>200</v>
      </c>
      <c r="L80" s="94">
        <v>75</v>
      </c>
      <c r="M80" s="94"/>
      <c r="N80" s="94"/>
      <c r="O80" s="94"/>
      <c r="P80" s="94"/>
      <c r="Q80" s="94"/>
      <c r="R80" s="94"/>
      <c r="S80" s="94"/>
      <c r="T80" s="94"/>
      <c r="U80" s="94"/>
      <c r="V80" s="6"/>
      <c r="W80" s="6"/>
      <c r="X80" s="6"/>
      <c r="Y80" s="6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</row>
    <row r="81" spans="1:54" s="8" customFormat="1" ht="24.95" customHeight="1" x14ac:dyDescent="0.2">
      <c r="A81" s="5">
        <v>76</v>
      </c>
      <c r="B81" s="93" t="s">
        <v>187</v>
      </c>
      <c r="C81" s="94" t="s">
        <v>188</v>
      </c>
      <c r="D81" s="94"/>
      <c r="E81" s="94"/>
      <c r="F81" s="94"/>
      <c r="G81" s="94"/>
      <c r="H81" s="119">
        <v>10562.76</v>
      </c>
      <c r="I81" s="95" t="s">
        <v>109</v>
      </c>
      <c r="J81" s="96"/>
      <c r="K81" s="94" t="s">
        <v>147</v>
      </c>
      <c r="L81" s="94">
        <v>76</v>
      </c>
      <c r="M81" s="94"/>
      <c r="N81" s="94"/>
      <c r="O81" s="94"/>
      <c r="P81" s="94"/>
      <c r="Q81" s="94"/>
      <c r="R81" s="94"/>
      <c r="S81" s="94"/>
      <c r="T81" s="94"/>
      <c r="U81" s="94"/>
      <c r="V81" s="6"/>
      <c r="W81" s="6"/>
      <c r="X81" s="6"/>
      <c r="Y81" s="6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</row>
    <row r="82" spans="1:54" s="8" customFormat="1" ht="24.95" customHeight="1" x14ac:dyDescent="0.2">
      <c r="A82" s="5">
        <v>77</v>
      </c>
      <c r="B82" s="93" t="s">
        <v>187</v>
      </c>
      <c r="C82" s="94" t="s">
        <v>188</v>
      </c>
      <c r="D82" s="94"/>
      <c r="E82" s="94"/>
      <c r="F82" s="94"/>
      <c r="G82" s="94"/>
      <c r="H82" s="119">
        <v>10562.76</v>
      </c>
      <c r="I82" s="95" t="s">
        <v>109</v>
      </c>
      <c r="J82" s="96"/>
      <c r="K82" s="94" t="s">
        <v>145</v>
      </c>
      <c r="L82" s="94">
        <v>77</v>
      </c>
      <c r="M82" s="94"/>
      <c r="N82" s="94"/>
      <c r="O82" s="94"/>
      <c r="P82" s="94"/>
      <c r="Q82" s="94"/>
      <c r="R82" s="94"/>
      <c r="S82" s="94"/>
      <c r="T82" s="94"/>
      <c r="U82" s="94"/>
      <c r="V82" s="6"/>
      <c r="W82" s="6"/>
      <c r="X82" s="6"/>
      <c r="Y82" s="6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</row>
    <row r="83" spans="1:54" s="8" customFormat="1" ht="24.95" customHeight="1" x14ac:dyDescent="0.2">
      <c r="A83" s="5">
        <v>78</v>
      </c>
      <c r="B83" s="93" t="s">
        <v>187</v>
      </c>
      <c r="C83" s="94" t="s">
        <v>188</v>
      </c>
      <c r="D83" s="94"/>
      <c r="E83" s="94"/>
      <c r="F83" s="94"/>
      <c r="G83" s="94"/>
      <c r="H83" s="119">
        <v>10562.76</v>
      </c>
      <c r="I83" s="95" t="s">
        <v>109</v>
      </c>
      <c r="J83" s="96"/>
      <c r="K83" s="94" t="s">
        <v>116</v>
      </c>
      <c r="L83" s="94">
        <v>78</v>
      </c>
      <c r="M83" s="94"/>
      <c r="N83" s="94"/>
      <c r="O83" s="94"/>
      <c r="P83" s="94"/>
      <c r="Q83" s="94"/>
      <c r="R83" s="94"/>
      <c r="S83" s="94"/>
      <c r="T83" s="94"/>
      <c r="U83" s="94"/>
      <c r="V83" s="6"/>
      <c r="W83" s="6"/>
      <c r="X83" s="6"/>
      <c r="Y83" s="6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</row>
    <row r="84" spans="1:54" s="8" customFormat="1" ht="24.95" customHeight="1" x14ac:dyDescent="0.2">
      <c r="A84" s="5">
        <v>79</v>
      </c>
      <c r="B84" s="93" t="s">
        <v>187</v>
      </c>
      <c r="C84" s="94" t="s">
        <v>188</v>
      </c>
      <c r="D84" s="94"/>
      <c r="E84" s="94"/>
      <c r="F84" s="94"/>
      <c r="G84" s="94"/>
      <c r="H84" s="119">
        <v>7664.04</v>
      </c>
      <c r="I84" s="95" t="s">
        <v>109</v>
      </c>
      <c r="J84" s="96"/>
      <c r="K84" s="94" t="s">
        <v>111</v>
      </c>
      <c r="L84" s="94">
        <v>79</v>
      </c>
      <c r="M84" s="94"/>
      <c r="N84" s="94"/>
      <c r="O84" s="94"/>
      <c r="P84" s="94"/>
      <c r="Q84" s="94"/>
      <c r="R84" s="94"/>
      <c r="S84" s="94"/>
      <c r="T84" s="94"/>
      <c r="U84" s="94"/>
      <c r="V84" s="6"/>
      <c r="W84" s="6"/>
      <c r="X84" s="6"/>
      <c r="Y84" s="6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</row>
    <row r="85" spans="1:54" s="8" customFormat="1" ht="24.95" customHeight="1" x14ac:dyDescent="0.2">
      <c r="A85" s="5">
        <v>80</v>
      </c>
      <c r="B85" s="93" t="s">
        <v>187</v>
      </c>
      <c r="C85" s="94" t="s">
        <v>188</v>
      </c>
      <c r="D85" s="94"/>
      <c r="E85" s="94"/>
      <c r="F85" s="94"/>
      <c r="G85" s="94"/>
      <c r="H85" s="119">
        <v>7664.04</v>
      </c>
      <c r="I85" s="95" t="s">
        <v>109</v>
      </c>
      <c r="J85" s="96"/>
      <c r="K85" s="94" t="s">
        <v>134</v>
      </c>
      <c r="L85" s="94">
        <v>80</v>
      </c>
      <c r="M85" s="94"/>
      <c r="N85" s="94"/>
      <c r="O85" s="94"/>
      <c r="P85" s="94"/>
      <c r="Q85" s="94"/>
      <c r="R85" s="94"/>
      <c r="S85" s="94"/>
      <c r="T85" s="94"/>
      <c r="U85" s="94"/>
      <c r="V85" s="6"/>
      <c r="W85" s="6"/>
      <c r="X85" s="6"/>
      <c r="Y85" s="6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</row>
    <row r="86" spans="1:54" s="8" customFormat="1" ht="24.95" customHeight="1" x14ac:dyDescent="0.2">
      <c r="A86" s="5">
        <v>81</v>
      </c>
      <c r="B86" s="93" t="s">
        <v>187</v>
      </c>
      <c r="C86" s="94" t="s">
        <v>188</v>
      </c>
      <c r="D86" s="94"/>
      <c r="E86" s="94"/>
      <c r="F86" s="94"/>
      <c r="G86" s="94"/>
      <c r="H86" s="119">
        <v>10562.76</v>
      </c>
      <c r="I86" s="95" t="s">
        <v>109</v>
      </c>
      <c r="J86" s="96"/>
      <c r="K86" s="94" t="s">
        <v>114</v>
      </c>
      <c r="L86" s="94">
        <v>81</v>
      </c>
      <c r="M86" s="94"/>
      <c r="N86" s="94"/>
      <c r="O86" s="94"/>
      <c r="P86" s="94"/>
      <c r="Q86" s="94"/>
      <c r="R86" s="94"/>
      <c r="S86" s="94"/>
      <c r="T86" s="94"/>
      <c r="U86" s="94"/>
      <c r="V86" s="6"/>
      <c r="W86" s="6"/>
      <c r="X86" s="6"/>
      <c r="Y86" s="6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</row>
    <row r="87" spans="1:54" s="8" customFormat="1" ht="24.95" customHeight="1" x14ac:dyDescent="0.2">
      <c r="A87" s="5">
        <v>82</v>
      </c>
      <c r="B87" s="93" t="s">
        <v>187</v>
      </c>
      <c r="C87" s="94" t="s">
        <v>188</v>
      </c>
      <c r="D87" s="94"/>
      <c r="E87" s="94"/>
      <c r="F87" s="94"/>
      <c r="G87" s="94"/>
      <c r="H87" s="119">
        <v>10562.76</v>
      </c>
      <c r="I87" s="95" t="s">
        <v>109</v>
      </c>
      <c r="J87" s="96"/>
      <c r="K87" s="94" t="s">
        <v>201</v>
      </c>
      <c r="L87" s="94">
        <v>82</v>
      </c>
      <c r="M87" s="94"/>
      <c r="N87" s="94"/>
      <c r="O87" s="94"/>
      <c r="P87" s="94"/>
      <c r="Q87" s="94"/>
      <c r="R87" s="94"/>
      <c r="S87" s="94"/>
      <c r="T87" s="94"/>
      <c r="U87" s="94"/>
      <c r="V87" s="6"/>
      <c r="W87" s="6"/>
      <c r="X87" s="6"/>
      <c r="Y87" s="6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</row>
    <row r="88" spans="1:54" s="8" customFormat="1" ht="24.95" customHeight="1" x14ac:dyDescent="0.2">
      <c r="A88" s="5">
        <v>83</v>
      </c>
      <c r="B88" s="93" t="s">
        <v>187</v>
      </c>
      <c r="C88" s="94" t="s">
        <v>188</v>
      </c>
      <c r="D88" s="94"/>
      <c r="E88" s="94"/>
      <c r="F88" s="94"/>
      <c r="G88" s="94"/>
      <c r="H88" s="119">
        <v>10562.76</v>
      </c>
      <c r="I88" s="95" t="s">
        <v>109</v>
      </c>
      <c r="J88" s="96"/>
      <c r="K88" s="94" t="s">
        <v>202</v>
      </c>
      <c r="L88" s="94">
        <v>83</v>
      </c>
      <c r="M88" s="94"/>
      <c r="N88" s="94"/>
      <c r="O88" s="94"/>
      <c r="P88" s="94"/>
      <c r="Q88" s="94"/>
      <c r="R88" s="94"/>
      <c r="S88" s="94"/>
      <c r="T88" s="94"/>
      <c r="U88" s="94"/>
      <c r="V88" s="6"/>
      <c r="W88" s="6"/>
      <c r="X88" s="6"/>
      <c r="Y88" s="6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</row>
    <row r="89" spans="1:54" s="8" customFormat="1" ht="24.95" customHeight="1" x14ac:dyDescent="0.2">
      <c r="A89" s="5">
        <v>84</v>
      </c>
      <c r="B89" s="97" t="s">
        <v>187</v>
      </c>
      <c r="C89" s="324" t="s">
        <v>188</v>
      </c>
      <c r="D89" s="324"/>
      <c r="E89" s="324"/>
      <c r="F89" s="324"/>
      <c r="G89" s="324"/>
      <c r="H89" s="118">
        <v>10562.76</v>
      </c>
      <c r="I89" s="323" t="s">
        <v>109</v>
      </c>
      <c r="J89" s="98"/>
      <c r="K89" s="324" t="s">
        <v>203</v>
      </c>
      <c r="L89" s="94">
        <v>84</v>
      </c>
      <c r="M89" s="324"/>
      <c r="N89" s="324"/>
      <c r="O89" s="324"/>
      <c r="P89" s="324"/>
      <c r="Q89" s="324"/>
      <c r="R89" s="324"/>
      <c r="S89" s="324"/>
      <c r="T89" s="324"/>
      <c r="U89" s="324"/>
      <c r="V89" s="6"/>
      <c r="W89" s="6"/>
      <c r="X89" s="6"/>
      <c r="Y89" s="6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</row>
    <row r="90" spans="1:54" s="8" customFormat="1" ht="24.95" customHeight="1" x14ac:dyDescent="0.2">
      <c r="A90" s="5">
        <v>85</v>
      </c>
      <c r="B90" s="93" t="s">
        <v>187</v>
      </c>
      <c r="C90" s="94" t="s">
        <v>188</v>
      </c>
      <c r="D90" s="94"/>
      <c r="E90" s="94"/>
      <c r="F90" s="94"/>
      <c r="G90" s="94"/>
      <c r="H90" s="119">
        <v>47275.05</v>
      </c>
      <c r="I90" s="95" t="s">
        <v>109</v>
      </c>
      <c r="J90" s="96"/>
      <c r="K90" s="94" t="s">
        <v>198</v>
      </c>
      <c r="L90" s="94">
        <v>85</v>
      </c>
      <c r="M90" s="94"/>
      <c r="N90" s="94"/>
      <c r="O90" s="94"/>
      <c r="P90" s="94"/>
      <c r="Q90" s="94"/>
      <c r="R90" s="94"/>
      <c r="S90" s="94"/>
      <c r="T90" s="94"/>
      <c r="U90" s="94"/>
      <c r="V90" s="6"/>
      <c r="W90" s="6"/>
      <c r="X90" s="6"/>
      <c r="Y90" s="6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</row>
    <row r="91" spans="1:54" s="8" customFormat="1" ht="24.95" customHeight="1" x14ac:dyDescent="0.2">
      <c r="A91" s="5">
        <v>86</v>
      </c>
      <c r="B91" s="93" t="s">
        <v>187</v>
      </c>
      <c r="C91" s="94" t="s">
        <v>188</v>
      </c>
      <c r="D91" s="94"/>
      <c r="E91" s="94"/>
      <c r="F91" s="94"/>
      <c r="G91" s="94"/>
      <c r="H91" s="119">
        <v>47275.05</v>
      </c>
      <c r="I91" s="95" t="s">
        <v>109</v>
      </c>
      <c r="J91" s="96"/>
      <c r="K91" s="94" t="s">
        <v>204</v>
      </c>
      <c r="L91" s="94">
        <v>86</v>
      </c>
      <c r="M91" s="94"/>
      <c r="N91" s="94"/>
      <c r="O91" s="94"/>
      <c r="P91" s="94"/>
      <c r="Q91" s="94"/>
      <c r="R91" s="94"/>
      <c r="S91" s="94"/>
      <c r="T91" s="94"/>
      <c r="U91" s="94"/>
      <c r="V91" s="6"/>
      <c r="W91" s="6"/>
      <c r="X91" s="6"/>
      <c r="Y91" s="6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</row>
    <row r="92" spans="1:54" s="8" customFormat="1" ht="24.95" customHeight="1" x14ac:dyDescent="0.2">
      <c r="A92" s="5">
        <v>87</v>
      </c>
      <c r="B92" s="93" t="s">
        <v>187</v>
      </c>
      <c r="C92" s="94" t="s">
        <v>188</v>
      </c>
      <c r="D92" s="94"/>
      <c r="E92" s="94"/>
      <c r="F92" s="94"/>
      <c r="G92" s="94"/>
      <c r="H92" s="119">
        <v>47275.05</v>
      </c>
      <c r="I92" s="95" t="s">
        <v>109</v>
      </c>
      <c r="J92" s="96"/>
      <c r="K92" s="94" t="s">
        <v>148</v>
      </c>
      <c r="L92" s="94">
        <v>87</v>
      </c>
      <c r="M92" s="94"/>
      <c r="N92" s="94"/>
      <c r="O92" s="94"/>
      <c r="P92" s="94"/>
      <c r="Q92" s="94"/>
      <c r="R92" s="94"/>
      <c r="S92" s="94"/>
      <c r="T92" s="94"/>
      <c r="U92" s="94"/>
      <c r="V92" s="6"/>
      <c r="W92" s="6"/>
      <c r="X92" s="6"/>
      <c r="Y92" s="6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</row>
    <row r="93" spans="1:54" s="8" customFormat="1" ht="24.95" customHeight="1" x14ac:dyDescent="0.2">
      <c r="A93" s="5">
        <v>88</v>
      </c>
      <c r="B93" s="93" t="s">
        <v>205</v>
      </c>
      <c r="C93" s="94" t="s">
        <v>206</v>
      </c>
      <c r="D93" s="94"/>
      <c r="E93" s="94"/>
      <c r="F93" s="94"/>
      <c r="G93" s="94"/>
      <c r="H93" s="119">
        <v>1645103.82</v>
      </c>
      <c r="I93" s="95" t="s">
        <v>109</v>
      </c>
      <c r="J93" s="96"/>
      <c r="K93" s="94" t="s">
        <v>207</v>
      </c>
      <c r="L93" s="94">
        <v>88</v>
      </c>
      <c r="M93" s="94"/>
      <c r="N93" s="94"/>
      <c r="O93" s="94"/>
      <c r="P93" s="94"/>
      <c r="Q93" s="94"/>
      <c r="R93" s="94"/>
      <c r="S93" s="94"/>
      <c r="T93" s="94"/>
      <c r="U93" s="94"/>
      <c r="V93" s="6"/>
      <c r="W93" s="6"/>
      <c r="X93" s="6"/>
      <c r="Y93" s="6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</row>
    <row r="94" spans="1:54" s="8" customFormat="1" ht="24.95" customHeight="1" x14ac:dyDescent="0.2">
      <c r="A94" s="5">
        <v>89</v>
      </c>
      <c r="B94" s="93" t="s">
        <v>283</v>
      </c>
      <c r="C94" s="94" t="s">
        <v>188</v>
      </c>
      <c r="D94" s="94"/>
      <c r="E94" s="94"/>
      <c r="F94" s="94"/>
      <c r="G94" s="94"/>
      <c r="H94" s="119">
        <v>86831.5</v>
      </c>
      <c r="I94" s="95" t="s">
        <v>109</v>
      </c>
      <c r="J94" s="96"/>
      <c r="K94" s="94" t="s">
        <v>113</v>
      </c>
      <c r="L94" s="94">
        <v>89</v>
      </c>
      <c r="M94" s="94"/>
      <c r="N94" s="94"/>
      <c r="O94" s="94"/>
      <c r="P94" s="94"/>
      <c r="Q94" s="94"/>
      <c r="R94" s="94"/>
      <c r="S94" s="94"/>
      <c r="T94" s="94"/>
      <c r="U94" s="94"/>
      <c r="V94" s="6"/>
      <c r="W94" s="6"/>
      <c r="X94" s="6"/>
      <c r="Y94" s="6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</row>
    <row r="95" spans="1:54" s="8" customFormat="1" ht="24.95" customHeight="1" x14ac:dyDescent="0.2">
      <c r="A95" s="5">
        <v>90</v>
      </c>
      <c r="B95" s="93" t="s">
        <v>208</v>
      </c>
      <c r="C95" s="94" t="s">
        <v>209</v>
      </c>
      <c r="D95" s="94"/>
      <c r="E95" s="94"/>
      <c r="F95" s="94"/>
      <c r="G95" s="94"/>
      <c r="H95" s="119">
        <v>20430</v>
      </c>
      <c r="I95" s="95" t="s">
        <v>109</v>
      </c>
      <c r="J95" s="96"/>
      <c r="K95" s="94" t="s">
        <v>210</v>
      </c>
      <c r="L95" s="94">
        <v>90</v>
      </c>
      <c r="M95" s="94"/>
      <c r="N95" s="94"/>
      <c r="O95" s="94"/>
      <c r="P95" s="94"/>
      <c r="Q95" s="94"/>
      <c r="R95" s="94"/>
      <c r="S95" s="94"/>
      <c r="T95" s="94"/>
      <c r="U95" s="94"/>
      <c r="V95" s="6"/>
      <c r="W95" s="6"/>
      <c r="X95" s="6"/>
      <c r="Y95" s="6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</row>
    <row r="96" spans="1:54" s="8" customFormat="1" ht="29.25" customHeight="1" x14ac:dyDescent="0.2">
      <c r="A96" s="5">
        <v>91</v>
      </c>
      <c r="B96" s="93" t="s">
        <v>211</v>
      </c>
      <c r="C96" s="94" t="s">
        <v>209</v>
      </c>
      <c r="D96" s="94"/>
      <c r="E96" s="94"/>
      <c r="F96" s="94"/>
      <c r="G96" s="94"/>
      <c r="H96" s="119">
        <v>18522.27</v>
      </c>
      <c r="I96" s="95" t="s">
        <v>109</v>
      </c>
      <c r="J96" s="96"/>
      <c r="K96" s="94" t="s">
        <v>191</v>
      </c>
      <c r="L96" s="94">
        <v>91</v>
      </c>
      <c r="M96" s="94"/>
      <c r="N96" s="94"/>
      <c r="O96" s="94"/>
      <c r="P96" s="94"/>
      <c r="Q96" s="94"/>
      <c r="R96" s="94"/>
      <c r="S96" s="94"/>
      <c r="T96" s="94"/>
      <c r="U96" s="94"/>
      <c r="V96" s="6"/>
      <c r="W96" s="6"/>
      <c r="X96" s="6"/>
      <c r="Y96" s="6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</row>
    <row r="97" spans="1:54" s="8" customFormat="1" ht="32.25" customHeight="1" x14ac:dyDescent="0.2">
      <c r="A97" s="5">
        <v>92</v>
      </c>
      <c r="B97" s="93" t="s">
        <v>212</v>
      </c>
      <c r="C97" s="94" t="s">
        <v>209</v>
      </c>
      <c r="D97" s="94"/>
      <c r="E97" s="94"/>
      <c r="F97" s="94"/>
      <c r="G97" s="94"/>
      <c r="H97" s="119">
        <v>4497.78</v>
      </c>
      <c r="I97" s="95" t="s">
        <v>109</v>
      </c>
      <c r="J97" s="96"/>
      <c r="K97" s="94" t="s">
        <v>197</v>
      </c>
      <c r="L97" s="94">
        <v>92</v>
      </c>
      <c r="M97" s="94"/>
      <c r="N97" s="94"/>
      <c r="O97" s="94"/>
      <c r="P97" s="94"/>
      <c r="Q97" s="94"/>
      <c r="R97" s="94"/>
      <c r="S97" s="94"/>
      <c r="T97" s="94"/>
      <c r="U97" s="94"/>
      <c r="V97" s="6"/>
      <c r="W97" s="6"/>
      <c r="X97" s="6"/>
      <c r="Y97" s="6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</row>
    <row r="98" spans="1:54" s="8" customFormat="1" ht="34.5" customHeight="1" x14ac:dyDescent="0.2">
      <c r="A98" s="5">
        <v>93</v>
      </c>
      <c r="B98" s="93" t="s">
        <v>213</v>
      </c>
      <c r="C98" s="94" t="s">
        <v>209</v>
      </c>
      <c r="D98" s="94"/>
      <c r="E98" s="94"/>
      <c r="F98" s="94"/>
      <c r="G98" s="94"/>
      <c r="H98" s="119">
        <v>8475.48</v>
      </c>
      <c r="I98" s="95" t="s">
        <v>109</v>
      </c>
      <c r="J98" s="96"/>
      <c r="K98" s="94" t="s">
        <v>199</v>
      </c>
      <c r="L98" s="94">
        <v>93</v>
      </c>
      <c r="M98" s="94"/>
      <c r="N98" s="94"/>
      <c r="O98" s="94"/>
      <c r="P98" s="94"/>
      <c r="Q98" s="94"/>
      <c r="R98" s="94"/>
      <c r="S98" s="94"/>
      <c r="T98" s="94"/>
      <c r="U98" s="94"/>
      <c r="V98" s="6"/>
      <c r="W98" s="6"/>
      <c r="X98" s="6"/>
      <c r="Y98" s="6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</row>
    <row r="99" spans="1:54" s="8" customFormat="1" ht="24.95" customHeight="1" x14ac:dyDescent="0.2">
      <c r="A99" s="5">
        <v>94</v>
      </c>
      <c r="B99" s="93" t="s">
        <v>214</v>
      </c>
      <c r="C99" s="94" t="s">
        <v>215</v>
      </c>
      <c r="D99" s="94"/>
      <c r="E99" s="94"/>
      <c r="F99" s="94"/>
      <c r="G99" s="94"/>
      <c r="H99" s="119">
        <v>141027</v>
      </c>
      <c r="I99" s="95" t="s">
        <v>109</v>
      </c>
      <c r="J99" s="96"/>
      <c r="K99" s="94" t="s">
        <v>207</v>
      </c>
      <c r="L99" s="94">
        <v>94</v>
      </c>
      <c r="M99" s="94"/>
      <c r="N99" s="94"/>
      <c r="O99" s="94"/>
      <c r="P99" s="94"/>
      <c r="Q99" s="94"/>
      <c r="R99" s="94"/>
      <c r="S99" s="94"/>
      <c r="T99" s="94"/>
      <c r="U99" s="94"/>
      <c r="V99" s="6"/>
      <c r="W99" s="6"/>
      <c r="X99" s="6"/>
      <c r="Y99" s="6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</row>
    <row r="100" spans="1:54" s="8" customFormat="1" ht="24.95" customHeight="1" x14ac:dyDescent="0.2">
      <c r="A100" s="5">
        <v>95</v>
      </c>
      <c r="B100" s="93" t="s">
        <v>216</v>
      </c>
      <c r="C100" s="94" t="s">
        <v>217</v>
      </c>
      <c r="D100" s="94"/>
      <c r="E100" s="94"/>
      <c r="F100" s="94"/>
      <c r="G100" s="94"/>
      <c r="H100" s="119">
        <v>8495.67</v>
      </c>
      <c r="I100" s="95" t="s">
        <v>109</v>
      </c>
      <c r="J100" s="96"/>
      <c r="K100" s="94" t="s">
        <v>218</v>
      </c>
      <c r="L100" s="94">
        <v>95</v>
      </c>
      <c r="M100" s="94"/>
      <c r="N100" s="94"/>
      <c r="O100" s="94"/>
      <c r="P100" s="94"/>
      <c r="Q100" s="94"/>
      <c r="R100" s="94"/>
      <c r="S100" s="94"/>
      <c r="T100" s="94"/>
      <c r="U100" s="94"/>
      <c r="V100" s="6"/>
      <c r="W100" s="6"/>
      <c r="X100" s="6"/>
      <c r="Y100" s="6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</row>
    <row r="101" spans="1:54" s="8" customFormat="1" ht="30.75" customHeight="1" x14ac:dyDescent="0.2">
      <c r="A101" s="5">
        <v>96</v>
      </c>
      <c r="B101" s="93" t="s">
        <v>219</v>
      </c>
      <c r="C101" s="94" t="s">
        <v>185</v>
      </c>
      <c r="D101" s="94"/>
      <c r="E101" s="94"/>
      <c r="F101" s="94"/>
      <c r="G101" s="94"/>
      <c r="H101" s="119">
        <v>147122.76</v>
      </c>
      <c r="I101" s="95" t="s">
        <v>109</v>
      </c>
      <c r="J101" s="96"/>
      <c r="K101" s="94" t="s">
        <v>220</v>
      </c>
      <c r="L101" s="94">
        <v>96</v>
      </c>
      <c r="M101" s="94"/>
      <c r="N101" s="94"/>
      <c r="O101" s="94"/>
      <c r="P101" s="94"/>
      <c r="Q101" s="94"/>
      <c r="R101" s="94"/>
      <c r="S101" s="94"/>
      <c r="T101" s="94"/>
      <c r="U101" s="94"/>
      <c r="V101" s="6"/>
      <c r="W101" s="6"/>
      <c r="X101" s="6"/>
      <c r="Y101" s="6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</row>
    <row r="102" spans="1:54" s="8" customFormat="1" ht="29.25" customHeight="1" x14ac:dyDescent="0.2">
      <c r="A102" s="5">
        <v>97</v>
      </c>
      <c r="B102" s="93" t="s">
        <v>221</v>
      </c>
      <c r="C102" s="94" t="s">
        <v>222</v>
      </c>
      <c r="D102" s="94"/>
      <c r="E102" s="94"/>
      <c r="F102" s="94"/>
      <c r="G102" s="94"/>
      <c r="H102" s="120">
        <v>4301221.8499999996</v>
      </c>
      <c r="I102" s="95" t="s">
        <v>109</v>
      </c>
      <c r="J102" s="96"/>
      <c r="K102" s="94" t="s">
        <v>223</v>
      </c>
      <c r="L102" s="94">
        <v>97</v>
      </c>
      <c r="M102" s="94"/>
      <c r="N102" s="94"/>
      <c r="O102" s="94"/>
      <c r="P102" s="94"/>
      <c r="Q102" s="94"/>
      <c r="R102" s="94"/>
      <c r="S102" s="94"/>
      <c r="T102" s="94"/>
      <c r="U102" s="94"/>
      <c r="V102" s="6"/>
      <c r="W102" s="6"/>
      <c r="X102" s="6"/>
      <c r="Y102" s="6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</row>
    <row r="103" spans="1:54" s="8" customFormat="1" ht="27.75" customHeight="1" x14ac:dyDescent="0.2">
      <c r="A103" s="5">
        <v>98</v>
      </c>
      <c r="B103" s="93" t="s">
        <v>224</v>
      </c>
      <c r="C103" s="94"/>
      <c r="D103" s="94"/>
      <c r="E103" s="94"/>
      <c r="F103" s="94"/>
      <c r="G103" s="94"/>
      <c r="H103" s="120">
        <v>45633</v>
      </c>
      <c r="I103" s="95" t="s">
        <v>109</v>
      </c>
      <c r="J103" s="96"/>
      <c r="K103" s="94" t="s">
        <v>193</v>
      </c>
      <c r="L103" s="94">
        <v>98</v>
      </c>
      <c r="M103" s="94"/>
      <c r="N103" s="94"/>
      <c r="O103" s="94"/>
      <c r="P103" s="94"/>
      <c r="Q103" s="94"/>
      <c r="R103" s="94"/>
      <c r="S103" s="94"/>
      <c r="T103" s="94"/>
      <c r="U103" s="94"/>
      <c r="V103" s="6"/>
      <c r="W103" s="6"/>
      <c r="X103" s="6"/>
      <c r="Y103" s="6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</row>
    <row r="104" spans="1:54" s="8" customFormat="1" ht="27.75" customHeight="1" x14ac:dyDescent="0.2">
      <c r="A104" s="5">
        <v>99</v>
      </c>
      <c r="B104" s="93" t="s">
        <v>225</v>
      </c>
      <c r="C104" s="94"/>
      <c r="D104" s="94"/>
      <c r="E104" s="94"/>
      <c r="F104" s="94"/>
      <c r="G104" s="94"/>
      <c r="H104" s="120">
        <v>147250.64000000001</v>
      </c>
      <c r="I104" s="95" t="s">
        <v>109</v>
      </c>
      <c r="J104" s="96"/>
      <c r="K104" s="94" t="s">
        <v>226</v>
      </c>
      <c r="L104" s="94">
        <v>99</v>
      </c>
      <c r="M104" s="94"/>
      <c r="N104" s="94"/>
      <c r="O104" s="94"/>
      <c r="P104" s="94"/>
      <c r="Q104" s="94"/>
      <c r="R104" s="94"/>
      <c r="S104" s="94"/>
      <c r="T104" s="94"/>
      <c r="U104" s="94"/>
      <c r="V104" s="6"/>
      <c r="W104" s="6"/>
      <c r="X104" s="6"/>
      <c r="Y104" s="6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</row>
    <row r="105" spans="1:54" s="8" customFormat="1" ht="31.5" customHeight="1" x14ac:dyDescent="0.2">
      <c r="A105" s="5">
        <v>100</v>
      </c>
      <c r="B105" s="93" t="s">
        <v>227</v>
      </c>
      <c r="C105" s="94"/>
      <c r="D105" s="94"/>
      <c r="E105" s="94"/>
      <c r="F105" s="94"/>
      <c r="G105" s="94"/>
      <c r="H105" s="120">
        <v>164560.20000000001</v>
      </c>
      <c r="I105" s="95" t="s">
        <v>109</v>
      </c>
      <c r="J105" s="96"/>
      <c r="K105" s="94" t="s">
        <v>226</v>
      </c>
      <c r="L105" s="94">
        <v>100</v>
      </c>
      <c r="M105" s="94"/>
      <c r="N105" s="94"/>
      <c r="O105" s="94"/>
      <c r="P105" s="94"/>
      <c r="Q105" s="94"/>
      <c r="R105" s="94"/>
      <c r="S105" s="94"/>
      <c r="T105" s="94"/>
      <c r="U105" s="94"/>
      <c r="V105" s="6"/>
      <c r="W105" s="6"/>
      <c r="X105" s="6"/>
      <c r="Y105" s="6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</row>
    <row r="106" spans="1:54" s="8" customFormat="1" ht="30.75" customHeight="1" x14ac:dyDescent="0.2">
      <c r="A106" s="5">
        <v>101</v>
      </c>
      <c r="B106" s="93" t="s">
        <v>228</v>
      </c>
      <c r="C106" s="94" t="s">
        <v>229</v>
      </c>
      <c r="D106" s="94"/>
      <c r="E106" s="94"/>
      <c r="F106" s="94"/>
      <c r="G106" s="94"/>
      <c r="H106" s="120">
        <v>231564.74</v>
      </c>
      <c r="I106" s="95" t="s">
        <v>109</v>
      </c>
      <c r="J106" s="96"/>
      <c r="K106" s="94" t="s">
        <v>226</v>
      </c>
      <c r="L106" s="94">
        <v>101</v>
      </c>
      <c r="M106" s="94"/>
      <c r="N106" s="94"/>
      <c r="O106" s="94"/>
      <c r="P106" s="94"/>
      <c r="Q106" s="94"/>
      <c r="R106" s="94"/>
      <c r="S106" s="94"/>
      <c r="T106" s="94"/>
      <c r="U106" s="94"/>
      <c r="V106" s="6"/>
      <c r="W106" s="6"/>
      <c r="X106" s="6"/>
      <c r="Y106" s="6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</row>
    <row r="107" spans="1:54" s="8" customFormat="1" ht="24.95" customHeight="1" x14ac:dyDescent="0.2">
      <c r="A107" s="5">
        <v>102</v>
      </c>
      <c r="B107" s="93" t="s">
        <v>230</v>
      </c>
      <c r="C107" s="94" t="s">
        <v>231</v>
      </c>
      <c r="D107" s="94"/>
      <c r="E107" s="94"/>
      <c r="F107" s="94"/>
      <c r="G107" s="94"/>
      <c r="H107" s="121">
        <v>41045.1</v>
      </c>
      <c r="I107" s="95" t="s">
        <v>109</v>
      </c>
      <c r="J107" s="96"/>
      <c r="K107" s="94" t="s">
        <v>226</v>
      </c>
      <c r="L107" s="94">
        <v>102</v>
      </c>
      <c r="M107" s="94"/>
      <c r="N107" s="94"/>
      <c r="O107" s="94"/>
      <c r="P107" s="94"/>
      <c r="Q107" s="94"/>
      <c r="R107" s="94"/>
      <c r="S107" s="94"/>
      <c r="T107" s="94"/>
      <c r="U107" s="94"/>
      <c r="V107" s="6"/>
      <c r="W107" s="6"/>
      <c r="X107" s="6"/>
      <c r="Y107" s="6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</row>
    <row r="108" spans="1:54" s="8" customFormat="1" ht="24.95" customHeight="1" x14ac:dyDescent="0.2">
      <c r="A108" s="5">
        <v>103</v>
      </c>
      <c r="B108" s="93" t="s">
        <v>187</v>
      </c>
      <c r="C108" s="94" t="s">
        <v>188</v>
      </c>
      <c r="D108" s="93"/>
      <c r="E108" s="93"/>
      <c r="F108" s="93"/>
      <c r="G108" s="93"/>
      <c r="H108" s="121">
        <v>25535.73</v>
      </c>
      <c r="I108" s="95" t="s">
        <v>109</v>
      </c>
      <c r="J108" s="255"/>
      <c r="K108" s="94" t="s">
        <v>112</v>
      </c>
      <c r="L108" s="94">
        <v>103</v>
      </c>
      <c r="M108" s="93"/>
      <c r="N108" s="93"/>
      <c r="O108" s="93"/>
      <c r="P108" s="93"/>
      <c r="Q108" s="93"/>
      <c r="R108" s="93"/>
      <c r="S108" s="93"/>
      <c r="T108" s="93"/>
      <c r="U108" s="93"/>
      <c r="V108" s="6"/>
      <c r="W108" s="6"/>
      <c r="X108" s="6"/>
      <c r="Y108" s="6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</row>
    <row r="109" spans="1:54" s="8" customFormat="1" ht="24.95" customHeight="1" x14ac:dyDescent="0.2">
      <c r="A109" s="5">
        <v>104</v>
      </c>
      <c r="B109" s="93" t="s">
        <v>187</v>
      </c>
      <c r="C109" s="94" t="s">
        <v>188</v>
      </c>
      <c r="D109" s="93"/>
      <c r="E109" s="93"/>
      <c r="F109" s="93"/>
      <c r="G109" s="93"/>
      <c r="H109" s="121">
        <v>25535.73</v>
      </c>
      <c r="I109" s="95" t="s">
        <v>109</v>
      </c>
      <c r="J109" s="255"/>
      <c r="K109" s="94" t="s">
        <v>232</v>
      </c>
      <c r="L109" s="94">
        <v>104</v>
      </c>
      <c r="M109" s="93"/>
      <c r="N109" s="93"/>
      <c r="O109" s="93"/>
      <c r="P109" s="93"/>
      <c r="Q109" s="93"/>
      <c r="R109" s="93"/>
      <c r="S109" s="93"/>
      <c r="T109" s="93"/>
      <c r="U109" s="93"/>
      <c r="V109" s="6"/>
      <c r="W109" s="6"/>
      <c r="X109" s="6"/>
      <c r="Y109" s="6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</row>
    <row r="110" spans="1:54" s="8" customFormat="1" ht="24.95" customHeight="1" x14ac:dyDescent="0.2">
      <c r="A110" s="5">
        <v>105</v>
      </c>
      <c r="B110" s="93" t="s">
        <v>187</v>
      </c>
      <c r="C110" s="94" t="s">
        <v>188</v>
      </c>
      <c r="D110" s="93"/>
      <c r="E110" s="93"/>
      <c r="F110" s="93"/>
      <c r="G110" s="93"/>
      <c r="H110" s="121">
        <v>9409.93</v>
      </c>
      <c r="I110" s="95" t="s">
        <v>109</v>
      </c>
      <c r="J110" s="255"/>
      <c r="K110" s="94" t="s">
        <v>1372</v>
      </c>
      <c r="L110" s="94">
        <v>105</v>
      </c>
      <c r="M110" s="93"/>
      <c r="N110" s="93"/>
      <c r="O110" s="93"/>
      <c r="P110" s="93"/>
      <c r="Q110" s="93"/>
      <c r="R110" s="93"/>
      <c r="S110" s="93"/>
      <c r="T110" s="93"/>
      <c r="U110" s="93"/>
      <c r="V110" s="6"/>
      <c r="W110" s="6"/>
      <c r="X110" s="6"/>
      <c r="Y110" s="6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</row>
    <row r="111" spans="1:54" s="8" customFormat="1" ht="24.95" customHeight="1" x14ac:dyDescent="0.2">
      <c r="A111" s="5">
        <v>106</v>
      </c>
      <c r="B111" s="97" t="s">
        <v>233</v>
      </c>
      <c r="C111" s="324" t="s">
        <v>177</v>
      </c>
      <c r="D111" s="324"/>
      <c r="E111" s="324"/>
      <c r="F111" s="324"/>
      <c r="G111" s="94"/>
      <c r="H111" s="101">
        <v>3690</v>
      </c>
      <c r="I111" s="95" t="s">
        <v>109</v>
      </c>
      <c r="J111" s="96"/>
      <c r="K111" s="94" t="s">
        <v>232</v>
      </c>
      <c r="L111" s="94">
        <v>106</v>
      </c>
      <c r="M111" s="94"/>
      <c r="N111" s="94"/>
      <c r="O111" s="100"/>
      <c r="P111" s="93"/>
      <c r="Q111" s="93"/>
      <c r="R111" s="93"/>
      <c r="S111" s="93"/>
      <c r="T111" s="93"/>
      <c r="U111" s="93"/>
      <c r="V111" s="6"/>
      <c r="W111" s="6"/>
      <c r="X111" s="6"/>
      <c r="Y111" s="6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</row>
    <row r="112" spans="1:54" s="8" customFormat="1" ht="24.95" customHeight="1" x14ac:dyDescent="0.2">
      <c r="A112" s="5">
        <v>107</v>
      </c>
      <c r="B112" s="97" t="s">
        <v>233</v>
      </c>
      <c r="C112" s="324" t="s">
        <v>177</v>
      </c>
      <c r="D112" s="324"/>
      <c r="E112" s="324"/>
      <c r="F112" s="324"/>
      <c r="G112" s="94"/>
      <c r="H112" s="101">
        <v>3690</v>
      </c>
      <c r="I112" s="95" t="s">
        <v>109</v>
      </c>
      <c r="J112" s="96"/>
      <c r="K112" s="94" t="s">
        <v>204</v>
      </c>
      <c r="L112" s="94">
        <v>107</v>
      </c>
      <c r="M112" s="94"/>
      <c r="N112" s="94"/>
      <c r="O112" s="100"/>
      <c r="P112" s="93"/>
      <c r="Q112" s="93"/>
      <c r="R112" s="93"/>
      <c r="S112" s="93"/>
      <c r="T112" s="93"/>
      <c r="U112" s="93"/>
      <c r="V112" s="6"/>
      <c r="W112" s="6"/>
      <c r="X112" s="6"/>
      <c r="Y112" s="6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</row>
    <row r="113" spans="1:54" s="8" customFormat="1" ht="24.95" customHeight="1" x14ac:dyDescent="0.2">
      <c r="A113" s="5">
        <v>108</v>
      </c>
      <c r="B113" s="108" t="s">
        <v>234</v>
      </c>
      <c r="C113" s="94" t="s">
        <v>188</v>
      </c>
      <c r="D113" s="94"/>
      <c r="E113" s="94"/>
      <c r="F113" s="94"/>
      <c r="G113" s="94"/>
      <c r="H113" s="121">
        <v>8855.4</v>
      </c>
      <c r="I113" s="95" t="s">
        <v>109</v>
      </c>
      <c r="J113" s="254"/>
      <c r="K113" s="94" t="s">
        <v>196</v>
      </c>
      <c r="L113" s="94">
        <v>108</v>
      </c>
      <c r="M113" s="93"/>
      <c r="N113" s="93"/>
      <c r="O113" s="93"/>
      <c r="P113" s="93"/>
      <c r="Q113" s="93"/>
      <c r="R113" s="93"/>
      <c r="S113" s="93"/>
      <c r="T113" s="93"/>
      <c r="U113" s="93"/>
      <c r="V113" s="6"/>
      <c r="W113" s="6"/>
      <c r="X113" s="6"/>
      <c r="Y113" s="6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</row>
    <row r="114" spans="1:54" s="8" customFormat="1" ht="12.75" customHeight="1" x14ac:dyDescent="0.2">
      <c r="A114" s="349" t="s">
        <v>0</v>
      </c>
      <c r="B114" s="349"/>
      <c r="C114" s="349"/>
      <c r="D114" s="349"/>
      <c r="E114" s="349"/>
      <c r="F114" s="349"/>
      <c r="G114" s="349"/>
      <c r="H114" s="156">
        <f>SUM(H6:H113)</f>
        <v>20080245.649999999</v>
      </c>
      <c r="I114" s="123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</row>
    <row r="115" spans="1:54" s="42" customFormat="1" ht="12.75" customHeight="1" x14ac:dyDescent="0.2">
      <c r="A115" s="348" t="s">
        <v>407</v>
      </c>
      <c r="B115" s="348"/>
      <c r="C115" s="348"/>
      <c r="D115" s="348"/>
      <c r="E115" s="348"/>
      <c r="F115" s="348"/>
      <c r="G115" s="348"/>
      <c r="H115" s="348"/>
      <c r="I115" s="115"/>
      <c r="J115" s="41"/>
      <c r="K115" s="38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53"/>
      <c r="AT115" s="253"/>
      <c r="AU115" s="253"/>
      <c r="AV115" s="253"/>
      <c r="AW115" s="253"/>
      <c r="AX115" s="253"/>
      <c r="AY115" s="253"/>
      <c r="AZ115" s="253"/>
      <c r="BA115" s="253"/>
      <c r="BB115" s="253"/>
    </row>
    <row r="116" spans="1:54" s="8" customFormat="1" ht="98.25" customHeight="1" x14ac:dyDescent="0.2">
      <c r="A116" s="5">
        <v>1</v>
      </c>
      <c r="B116" s="136" t="s">
        <v>408</v>
      </c>
      <c r="C116" s="94" t="s">
        <v>409</v>
      </c>
      <c r="D116" s="94" t="s">
        <v>236</v>
      </c>
      <c r="E116" s="100" t="s">
        <v>237</v>
      </c>
      <c r="F116" s="94" t="s">
        <v>237</v>
      </c>
      <c r="G116" s="94">
        <v>1973</v>
      </c>
      <c r="H116" s="107">
        <v>356255</v>
      </c>
      <c r="I116" s="95" t="s">
        <v>109</v>
      </c>
      <c r="J116" s="137" t="s">
        <v>410</v>
      </c>
      <c r="K116" s="100" t="s">
        <v>403</v>
      </c>
      <c r="L116" s="5">
        <v>1</v>
      </c>
      <c r="M116" s="94" t="s">
        <v>411</v>
      </c>
      <c r="N116" s="94" t="s">
        <v>412</v>
      </c>
      <c r="O116" s="94" t="s">
        <v>413</v>
      </c>
      <c r="P116" s="94" t="s">
        <v>257</v>
      </c>
      <c r="Q116" s="94" t="s">
        <v>257</v>
      </c>
      <c r="R116" s="94" t="s">
        <v>257</v>
      </c>
      <c r="S116" s="94" t="s">
        <v>261</v>
      </c>
      <c r="T116" s="94" t="s">
        <v>414</v>
      </c>
      <c r="U116" s="94" t="s">
        <v>257</v>
      </c>
      <c r="V116" s="6"/>
      <c r="W116" s="6"/>
      <c r="X116" s="6" t="s">
        <v>237</v>
      </c>
      <c r="Y116" s="6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</row>
    <row r="117" spans="1:54" s="8" customFormat="1" ht="12.75" customHeight="1" x14ac:dyDescent="0.2">
      <c r="A117" s="349" t="s">
        <v>0</v>
      </c>
      <c r="B117" s="349" t="s">
        <v>0</v>
      </c>
      <c r="C117" s="349"/>
      <c r="D117" s="349"/>
      <c r="E117" s="349"/>
      <c r="F117" s="349"/>
      <c r="G117" s="349"/>
      <c r="H117" s="156">
        <f>SUM(H116:H116)</f>
        <v>356255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</row>
    <row r="118" spans="1:54" s="42" customFormat="1" ht="12.75" customHeight="1" x14ac:dyDescent="0.2">
      <c r="A118" s="348" t="s">
        <v>632</v>
      </c>
      <c r="B118" s="348"/>
      <c r="C118" s="348"/>
      <c r="D118" s="348"/>
      <c r="E118" s="348"/>
      <c r="F118" s="348"/>
      <c r="G118" s="348"/>
      <c r="H118" s="348"/>
      <c r="I118" s="321"/>
      <c r="J118" s="41"/>
      <c r="K118" s="38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25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  <c r="AR118" s="253"/>
      <c r="AS118" s="253"/>
      <c r="AT118" s="253"/>
      <c r="AU118" s="253"/>
      <c r="AV118" s="253"/>
      <c r="AW118" s="253"/>
      <c r="AX118" s="253"/>
      <c r="AY118" s="253"/>
      <c r="AZ118" s="253"/>
      <c r="BA118" s="253"/>
      <c r="BB118" s="253"/>
    </row>
    <row r="119" spans="1:54" s="8" customFormat="1" ht="132" customHeight="1" x14ac:dyDescent="0.2">
      <c r="A119" s="5">
        <v>1</v>
      </c>
      <c r="B119" s="152" t="s">
        <v>1373</v>
      </c>
      <c r="C119" s="43"/>
      <c r="D119" s="94" t="s">
        <v>236</v>
      </c>
      <c r="E119" s="40"/>
      <c r="F119" s="40"/>
      <c r="G119" s="43"/>
      <c r="H119" s="340">
        <v>786975.63</v>
      </c>
      <c r="I119" s="95" t="s">
        <v>109</v>
      </c>
      <c r="J119" s="256" t="s">
        <v>633</v>
      </c>
      <c r="K119" s="160" t="s">
        <v>627</v>
      </c>
      <c r="L119" s="5">
        <v>1</v>
      </c>
      <c r="M119" s="154" t="s">
        <v>635</v>
      </c>
      <c r="N119" s="155" t="s">
        <v>636</v>
      </c>
      <c r="O119" s="154" t="s">
        <v>637</v>
      </c>
      <c r="P119" s="324" t="s">
        <v>638</v>
      </c>
      <c r="Q119" s="324" t="s">
        <v>638</v>
      </c>
      <c r="R119" s="324" t="s">
        <v>639</v>
      </c>
      <c r="S119" s="324" t="s">
        <v>638</v>
      </c>
      <c r="T119" s="324" t="s">
        <v>638</v>
      </c>
      <c r="U119" s="324" t="s">
        <v>638</v>
      </c>
      <c r="V119" s="155">
        <v>826</v>
      </c>
      <c r="W119" s="105">
        <v>4</v>
      </c>
      <c r="X119" s="105" t="s">
        <v>236</v>
      </c>
      <c r="Y119" s="6" t="s">
        <v>237</v>
      </c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</row>
    <row r="120" spans="1:54" s="8" customFormat="1" ht="71.25" customHeight="1" x14ac:dyDescent="0.2">
      <c r="A120" s="5">
        <v>2</v>
      </c>
      <c r="B120" s="153" t="s">
        <v>1374</v>
      </c>
      <c r="C120" s="43"/>
      <c r="D120" s="94" t="s">
        <v>236</v>
      </c>
      <c r="E120" s="40"/>
      <c r="F120" s="40"/>
      <c r="G120" s="43"/>
      <c r="H120" s="323" t="s">
        <v>95</v>
      </c>
      <c r="I120" s="323" t="s">
        <v>95</v>
      </c>
      <c r="J120" s="324" t="s">
        <v>634</v>
      </c>
      <c r="K120" s="154" t="s">
        <v>173</v>
      </c>
      <c r="L120" s="5">
        <v>2</v>
      </c>
      <c r="M120" s="154" t="s">
        <v>635</v>
      </c>
      <c r="N120" s="155" t="s">
        <v>636</v>
      </c>
      <c r="O120" s="154" t="s">
        <v>637</v>
      </c>
      <c r="P120" s="94"/>
      <c r="Q120" s="94"/>
      <c r="R120" s="94"/>
      <c r="S120" s="94"/>
      <c r="T120" s="94"/>
      <c r="U120" s="94"/>
      <c r="V120" s="155">
        <v>60</v>
      </c>
      <c r="W120" s="100"/>
      <c r="X120" s="100"/>
      <c r="Y120" s="100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</row>
    <row r="121" spans="1:54" s="8" customFormat="1" ht="12.75" customHeight="1" x14ac:dyDescent="0.2">
      <c r="A121" s="349" t="s">
        <v>0</v>
      </c>
      <c r="B121" s="349" t="s">
        <v>0</v>
      </c>
      <c r="C121" s="349"/>
      <c r="D121" s="349"/>
      <c r="E121" s="349"/>
      <c r="F121" s="349"/>
      <c r="G121" s="349"/>
      <c r="H121" s="156">
        <f>SUM(H119:H120)</f>
        <v>786975.63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</row>
    <row r="122" spans="1:54" s="42" customFormat="1" ht="12.75" customHeight="1" x14ac:dyDescent="0.2">
      <c r="A122" s="348" t="s">
        <v>655</v>
      </c>
      <c r="B122" s="348"/>
      <c r="C122" s="348"/>
      <c r="D122" s="348"/>
      <c r="E122" s="348"/>
      <c r="F122" s="348"/>
      <c r="G122" s="348"/>
      <c r="H122" s="348"/>
      <c r="I122" s="321"/>
      <c r="J122" s="41"/>
      <c r="K122" s="38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53"/>
      <c r="AT122" s="253"/>
      <c r="AU122" s="253"/>
      <c r="AV122" s="253"/>
      <c r="AW122" s="253"/>
      <c r="AX122" s="253"/>
      <c r="AY122" s="253"/>
      <c r="AZ122" s="253"/>
      <c r="BA122" s="253"/>
      <c r="BB122" s="253"/>
    </row>
    <row r="123" spans="1:54" s="8" customFormat="1" ht="146.25" customHeight="1" x14ac:dyDescent="0.2">
      <c r="A123" s="5">
        <v>1</v>
      </c>
      <c r="B123" s="152" t="s">
        <v>649</v>
      </c>
      <c r="C123" s="324" t="s">
        <v>656</v>
      </c>
      <c r="D123" s="94" t="s">
        <v>236</v>
      </c>
      <c r="E123" s="159" t="s">
        <v>237</v>
      </c>
      <c r="F123" s="105" t="s">
        <v>237</v>
      </c>
      <c r="G123" s="160">
        <v>1985</v>
      </c>
      <c r="H123" s="101">
        <v>1523549.79</v>
      </c>
      <c r="I123" s="323" t="s">
        <v>109</v>
      </c>
      <c r="J123" s="324" t="s">
        <v>657</v>
      </c>
      <c r="K123" s="105" t="s">
        <v>658</v>
      </c>
      <c r="L123" s="5">
        <v>1</v>
      </c>
      <c r="M123" s="324" t="s">
        <v>659</v>
      </c>
      <c r="N123" s="324" t="s">
        <v>660</v>
      </c>
      <c r="O123" s="324" t="s">
        <v>661</v>
      </c>
      <c r="P123" s="324" t="s">
        <v>662</v>
      </c>
      <c r="Q123" s="324" t="s">
        <v>663</v>
      </c>
      <c r="R123" s="324" t="s">
        <v>663</v>
      </c>
      <c r="S123" s="324" t="s">
        <v>663</v>
      </c>
      <c r="T123" s="324" t="s">
        <v>664</v>
      </c>
      <c r="U123" s="324" t="s">
        <v>662</v>
      </c>
      <c r="V123" s="160">
        <v>1321.7</v>
      </c>
      <c r="W123" s="324">
        <v>1</v>
      </c>
      <c r="X123" s="105" t="s">
        <v>236</v>
      </c>
      <c r="Y123" s="6" t="s">
        <v>237</v>
      </c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</row>
    <row r="124" spans="1:54" s="8" customFormat="1" ht="50.1" customHeight="1" x14ac:dyDescent="0.2">
      <c r="A124" s="5">
        <v>2</v>
      </c>
      <c r="B124" s="152" t="s">
        <v>1380</v>
      </c>
      <c r="C124" s="344"/>
      <c r="D124" s="94" t="s">
        <v>236</v>
      </c>
      <c r="E124" s="159" t="s">
        <v>237</v>
      </c>
      <c r="F124" s="105" t="s">
        <v>237</v>
      </c>
      <c r="G124" s="160">
        <v>1912</v>
      </c>
      <c r="H124" s="101">
        <v>187900</v>
      </c>
      <c r="I124" s="343" t="s">
        <v>1384</v>
      </c>
      <c r="J124" s="344"/>
      <c r="K124" s="105" t="s">
        <v>1381</v>
      </c>
      <c r="L124" s="5">
        <v>2</v>
      </c>
      <c r="M124" s="344" t="s">
        <v>242</v>
      </c>
      <c r="N124" s="344" t="s">
        <v>1140</v>
      </c>
      <c r="O124" s="344" t="s">
        <v>1382</v>
      </c>
      <c r="P124" s="344" t="s">
        <v>663</v>
      </c>
      <c r="Q124" s="344" t="s">
        <v>663</v>
      </c>
      <c r="R124" s="344" t="s">
        <v>663</v>
      </c>
      <c r="S124" s="344" t="s">
        <v>663</v>
      </c>
      <c r="T124" s="344" t="s">
        <v>1383</v>
      </c>
      <c r="U124" s="344" t="s">
        <v>662</v>
      </c>
      <c r="V124" s="105">
        <v>93.95</v>
      </c>
      <c r="W124" s="105">
        <v>3</v>
      </c>
      <c r="X124" s="105" t="s">
        <v>236</v>
      </c>
      <c r="Y124" s="6" t="s">
        <v>237</v>
      </c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</row>
    <row r="125" spans="1:54" s="8" customFormat="1" ht="50.1" customHeight="1" x14ac:dyDescent="0.2">
      <c r="A125" s="5">
        <v>3</v>
      </c>
      <c r="B125" s="152" t="s">
        <v>1380</v>
      </c>
      <c r="C125" s="344"/>
      <c r="D125" s="94" t="s">
        <v>236</v>
      </c>
      <c r="E125" s="159" t="s">
        <v>237</v>
      </c>
      <c r="F125" s="105" t="s">
        <v>237</v>
      </c>
      <c r="G125" s="160"/>
      <c r="H125" s="101">
        <v>110000</v>
      </c>
      <c r="I125" s="343" t="s">
        <v>1384</v>
      </c>
      <c r="J125" s="344"/>
      <c r="K125" s="105" t="s">
        <v>689</v>
      </c>
      <c r="L125" s="5">
        <v>3</v>
      </c>
      <c r="M125" s="344"/>
      <c r="N125" s="344"/>
      <c r="O125" s="344"/>
      <c r="P125" s="344"/>
      <c r="Q125" s="344"/>
      <c r="R125" s="344"/>
      <c r="S125" s="344"/>
      <c r="T125" s="344"/>
      <c r="U125" s="344"/>
      <c r="V125" s="160">
        <v>54</v>
      </c>
      <c r="W125" s="344"/>
      <c r="X125" s="105"/>
      <c r="Y125" s="6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</row>
    <row r="126" spans="1:54" s="8" customFormat="1" x14ac:dyDescent="0.2">
      <c r="A126" s="349" t="s">
        <v>0</v>
      </c>
      <c r="B126" s="349" t="s">
        <v>0</v>
      </c>
      <c r="C126" s="349"/>
      <c r="D126" s="349"/>
      <c r="E126" s="349"/>
      <c r="F126" s="349"/>
      <c r="G126" s="349"/>
      <c r="H126" s="156">
        <f>SUM(H123:H125)</f>
        <v>1821449.79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</row>
    <row r="127" spans="1:54" s="42" customFormat="1" ht="12.75" customHeight="1" x14ac:dyDescent="0.2">
      <c r="A127" s="348" t="s">
        <v>707</v>
      </c>
      <c r="B127" s="348"/>
      <c r="C127" s="348"/>
      <c r="D127" s="348"/>
      <c r="E127" s="348"/>
      <c r="F127" s="348"/>
      <c r="G127" s="348"/>
      <c r="H127" s="348"/>
      <c r="I127" s="321"/>
      <c r="J127" s="41"/>
      <c r="K127" s="38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253"/>
      <c r="AA127" s="253"/>
      <c r="AB127" s="253"/>
      <c r="AC127" s="253"/>
      <c r="AD127" s="253"/>
      <c r="AE127" s="253"/>
      <c r="AF127" s="253"/>
      <c r="AG127" s="253"/>
      <c r="AH127" s="253"/>
      <c r="AI127" s="253"/>
      <c r="AJ127" s="253"/>
      <c r="AK127" s="253"/>
      <c r="AL127" s="253"/>
      <c r="AM127" s="253"/>
      <c r="AN127" s="253"/>
      <c r="AO127" s="253"/>
      <c r="AP127" s="253"/>
      <c r="AQ127" s="253"/>
      <c r="AR127" s="253"/>
      <c r="AS127" s="253"/>
      <c r="AT127" s="253"/>
      <c r="AU127" s="253"/>
      <c r="AV127" s="253"/>
      <c r="AW127" s="253"/>
      <c r="AX127" s="253"/>
      <c r="AY127" s="253"/>
      <c r="AZ127" s="253"/>
      <c r="BA127" s="253"/>
      <c r="BB127" s="253"/>
    </row>
    <row r="128" spans="1:54" s="8" customFormat="1" ht="65.25" customHeight="1" x14ac:dyDescent="0.2">
      <c r="A128" s="5">
        <v>1</v>
      </c>
      <c r="B128" s="136" t="s">
        <v>708</v>
      </c>
      <c r="C128" s="94" t="s">
        <v>709</v>
      </c>
      <c r="D128" s="94" t="s">
        <v>236</v>
      </c>
      <c r="E128" s="159" t="s">
        <v>237</v>
      </c>
      <c r="F128" s="94" t="s">
        <v>236</v>
      </c>
      <c r="G128" s="94">
        <v>1908</v>
      </c>
      <c r="H128" s="119">
        <v>868000</v>
      </c>
      <c r="I128" s="323" t="s">
        <v>716</v>
      </c>
      <c r="J128" s="96" t="s">
        <v>717</v>
      </c>
      <c r="K128" s="94" t="s">
        <v>700</v>
      </c>
      <c r="L128" s="5">
        <v>1</v>
      </c>
      <c r="M128" s="94" t="s">
        <v>242</v>
      </c>
      <c r="N128" s="94" t="s">
        <v>243</v>
      </c>
      <c r="O128" s="94" t="s">
        <v>720</v>
      </c>
      <c r="P128" s="94" t="s">
        <v>726</v>
      </c>
      <c r="Q128" s="100" t="s">
        <v>727</v>
      </c>
      <c r="R128" s="100" t="s">
        <v>728</v>
      </c>
      <c r="S128" s="100" t="s">
        <v>662</v>
      </c>
      <c r="T128" s="100" t="s">
        <v>663</v>
      </c>
      <c r="U128" s="100" t="s">
        <v>663</v>
      </c>
      <c r="V128" s="100">
        <v>307</v>
      </c>
      <c r="W128" s="100">
        <v>2</v>
      </c>
      <c r="X128" s="100" t="s">
        <v>236</v>
      </c>
      <c r="Y128" s="100" t="s">
        <v>237</v>
      </c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</row>
    <row r="129" spans="1:54" s="8" customFormat="1" ht="65.25" customHeight="1" x14ac:dyDescent="0.2">
      <c r="A129" s="5">
        <v>2</v>
      </c>
      <c r="B129" s="136" t="s">
        <v>711</v>
      </c>
      <c r="C129" s="94" t="s">
        <v>1300</v>
      </c>
      <c r="D129" s="94" t="s">
        <v>236</v>
      </c>
      <c r="E129" s="159" t="s">
        <v>237</v>
      </c>
      <c r="F129" s="159" t="s">
        <v>237</v>
      </c>
      <c r="G129" s="94">
        <v>2007</v>
      </c>
      <c r="H129" s="119">
        <v>42000</v>
      </c>
      <c r="I129" s="323" t="s">
        <v>716</v>
      </c>
      <c r="J129" s="96"/>
      <c r="K129" s="94" t="s">
        <v>700</v>
      </c>
      <c r="L129" s="5">
        <v>2</v>
      </c>
      <c r="M129" s="94" t="s">
        <v>721</v>
      </c>
      <c r="N129" s="94" t="s">
        <v>243</v>
      </c>
      <c r="O129" s="94" t="s">
        <v>722</v>
      </c>
      <c r="P129" s="94" t="s">
        <v>726</v>
      </c>
      <c r="Q129" s="100" t="s">
        <v>663</v>
      </c>
      <c r="R129" s="100" t="s">
        <v>729</v>
      </c>
      <c r="S129" s="100" t="s">
        <v>663</v>
      </c>
      <c r="T129" s="100" t="s">
        <v>730</v>
      </c>
      <c r="U129" s="100" t="s">
        <v>663</v>
      </c>
      <c r="V129" s="100">
        <v>29.25</v>
      </c>
      <c r="W129" s="100"/>
      <c r="X129" s="100" t="s">
        <v>237</v>
      </c>
      <c r="Y129" s="100" t="s">
        <v>237</v>
      </c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</row>
    <row r="130" spans="1:54" s="8" customFormat="1" ht="65.25" customHeight="1" x14ac:dyDescent="0.2">
      <c r="A130" s="5">
        <v>3</v>
      </c>
      <c r="B130" s="136" t="s">
        <v>712</v>
      </c>
      <c r="C130" s="94" t="s">
        <v>713</v>
      </c>
      <c r="D130" s="94" t="s">
        <v>236</v>
      </c>
      <c r="E130" s="159" t="s">
        <v>237</v>
      </c>
      <c r="F130" s="159" t="s">
        <v>237</v>
      </c>
      <c r="G130" s="94">
        <v>2010</v>
      </c>
      <c r="H130" s="119">
        <v>530410.06999999995</v>
      </c>
      <c r="I130" s="323" t="s">
        <v>109</v>
      </c>
      <c r="J130" s="96" t="s">
        <v>718</v>
      </c>
      <c r="K130" s="94" t="s">
        <v>700</v>
      </c>
      <c r="L130" s="5">
        <v>3</v>
      </c>
      <c r="M130" s="94" t="s">
        <v>242</v>
      </c>
      <c r="N130" s="94" t="s">
        <v>723</v>
      </c>
      <c r="O130" s="94" t="s">
        <v>720</v>
      </c>
      <c r="P130" s="94" t="s">
        <v>726</v>
      </c>
      <c r="Q130" s="100" t="s">
        <v>663</v>
      </c>
      <c r="R130" s="100" t="s">
        <v>731</v>
      </c>
      <c r="S130" s="100" t="s">
        <v>663</v>
      </c>
      <c r="T130" s="100" t="s">
        <v>663</v>
      </c>
      <c r="U130" s="100" t="s">
        <v>663</v>
      </c>
      <c r="V130" s="100">
        <v>216.25</v>
      </c>
      <c r="W130" s="100">
        <v>1</v>
      </c>
      <c r="X130" s="100" t="s">
        <v>237</v>
      </c>
      <c r="Y130" s="100" t="s">
        <v>237</v>
      </c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  <c r="AY130" s="111"/>
      <c r="AZ130" s="111"/>
      <c r="BA130" s="111"/>
      <c r="BB130" s="111"/>
    </row>
    <row r="131" spans="1:54" s="8" customFormat="1" ht="65.25" customHeight="1" x14ac:dyDescent="0.2">
      <c r="A131" s="5">
        <v>4</v>
      </c>
      <c r="B131" s="136" t="s">
        <v>714</v>
      </c>
      <c r="C131" s="94" t="s">
        <v>715</v>
      </c>
      <c r="D131" s="94" t="s">
        <v>236</v>
      </c>
      <c r="E131" s="159" t="s">
        <v>237</v>
      </c>
      <c r="F131" s="159" t="s">
        <v>237</v>
      </c>
      <c r="G131" s="94">
        <v>2014</v>
      </c>
      <c r="H131" s="119">
        <v>298207.48</v>
      </c>
      <c r="I131" s="323" t="s">
        <v>109</v>
      </c>
      <c r="J131" s="96" t="s">
        <v>719</v>
      </c>
      <c r="K131" s="94" t="s">
        <v>700</v>
      </c>
      <c r="L131" s="5">
        <v>4</v>
      </c>
      <c r="M131" s="94" t="s">
        <v>724</v>
      </c>
      <c r="N131" s="94" t="s">
        <v>243</v>
      </c>
      <c r="O131" s="94" t="s">
        <v>725</v>
      </c>
      <c r="P131" s="94" t="s">
        <v>726</v>
      </c>
      <c r="Q131" s="100" t="s">
        <v>726</v>
      </c>
      <c r="R131" s="100" t="s">
        <v>663</v>
      </c>
      <c r="S131" s="100" t="s">
        <v>663</v>
      </c>
      <c r="T131" s="100" t="s">
        <v>663</v>
      </c>
      <c r="U131" s="100" t="s">
        <v>663</v>
      </c>
      <c r="V131" s="100">
        <v>376</v>
      </c>
      <c r="W131" s="100">
        <v>1</v>
      </c>
      <c r="X131" s="100" t="s">
        <v>237</v>
      </c>
      <c r="Y131" s="100" t="s">
        <v>237</v>
      </c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</row>
    <row r="132" spans="1:54" s="8" customFormat="1" x14ac:dyDescent="0.2">
      <c r="A132" s="349" t="s">
        <v>0</v>
      </c>
      <c r="B132" s="349" t="s">
        <v>0</v>
      </c>
      <c r="C132" s="349"/>
      <c r="D132" s="349"/>
      <c r="E132" s="349"/>
      <c r="F132" s="349"/>
      <c r="G132" s="349"/>
      <c r="H132" s="156">
        <f>SUM(H128:H131)</f>
        <v>1738617.5499999998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</row>
    <row r="133" spans="1:54" s="42" customFormat="1" ht="12.75" customHeight="1" x14ac:dyDescent="0.2">
      <c r="A133" s="348" t="s">
        <v>759</v>
      </c>
      <c r="B133" s="348"/>
      <c r="C133" s="348"/>
      <c r="D133" s="348"/>
      <c r="E133" s="348"/>
      <c r="F133" s="348"/>
      <c r="G133" s="348"/>
      <c r="H133" s="348"/>
      <c r="I133" s="321"/>
      <c r="J133" s="41"/>
      <c r="K133" s="38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25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53"/>
      <c r="AT133" s="253"/>
      <c r="AU133" s="253"/>
      <c r="AV133" s="253"/>
      <c r="AW133" s="253"/>
      <c r="AX133" s="253"/>
      <c r="AY133" s="253"/>
      <c r="AZ133" s="253"/>
      <c r="BA133" s="253"/>
      <c r="BB133" s="253"/>
    </row>
    <row r="134" spans="1:54" s="8" customFormat="1" ht="146.25" customHeight="1" x14ac:dyDescent="0.2">
      <c r="A134" s="5">
        <v>1</v>
      </c>
      <c r="B134" s="152" t="s">
        <v>760</v>
      </c>
      <c r="C134" s="94" t="s">
        <v>761</v>
      </c>
      <c r="D134" s="94" t="s">
        <v>236</v>
      </c>
      <c r="E134" s="94" t="s">
        <v>237</v>
      </c>
      <c r="F134" s="94" t="s">
        <v>237</v>
      </c>
      <c r="G134" s="94">
        <v>1977</v>
      </c>
      <c r="H134" s="119">
        <v>763795.05</v>
      </c>
      <c r="I134" s="323" t="s">
        <v>109</v>
      </c>
      <c r="J134" s="96" t="s">
        <v>762</v>
      </c>
      <c r="K134" s="94" t="s">
        <v>753</v>
      </c>
      <c r="L134" s="5">
        <v>1</v>
      </c>
      <c r="M134" s="94" t="s">
        <v>763</v>
      </c>
      <c r="N134" s="94" t="s">
        <v>243</v>
      </c>
      <c r="O134" s="94" t="s">
        <v>764</v>
      </c>
      <c r="P134" s="94" t="s">
        <v>765</v>
      </c>
      <c r="Q134" s="100" t="s">
        <v>663</v>
      </c>
      <c r="R134" s="100" t="s">
        <v>662</v>
      </c>
      <c r="S134" s="100" t="s">
        <v>663</v>
      </c>
      <c r="T134" s="100" t="s">
        <v>664</v>
      </c>
      <c r="U134" s="100" t="s">
        <v>662</v>
      </c>
      <c r="V134" s="100">
        <v>650</v>
      </c>
      <c r="W134" s="100">
        <v>1</v>
      </c>
      <c r="X134" s="100" t="s">
        <v>766</v>
      </c>
      <c r="Y134" s="100" t="s">
        <v>237</v>
      </c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</row>
    <row r="135" spans="1:54" s="8" customFormat="1" x14ac:dyDescent="0.2">
      <c r="A135" s="349" t="s">
        <v>0</v>
      </c>
      <c r="B135" s="349" t="s">
        <v>0</v>
      </c>
      <c r="C135" s="349"/>
      <c r="D135" s="349"/>
      <c r="E135" s="349"/>
      <c r="F135" s="349"/>
      <c r="G135" s="349"/>
      <c r="H135" s="156">
        <f>SUM(H134:H134)</f>
        <v>763795.05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</row>
    <row r="136" spans="1:54" s="42" customFormat="1" ht="12.75" customHeight="1" x14ac:dyDescent="0.2">
      <c r="A136" s="348" t="s">
        <v>781</v>
      </c>
      <c r="B136" s="348"/>
      <c r="C136" s="348"/>
      <c r="D136" s="348"/>
      <c r="E136" s="348"/>
      <c r="F136" s="348"/>
      <c r="G136" s="348"/>
      <c r="H136" s="348"/>
      <c r="I136" s="321"/>
      <c r="J136" s="41"/>
      <c r="K136" s="38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53"/>
      <c r="AT136" s="253"/>
      <c r="AU136" s="253"/>
      <c r="AV136" s="253"/>
      <c r="AW136" s="253"/>
      <c r="AX136" s="253"/>
      <c r="AY136" s="253"/>
      <c r="AZ136" s="253"/>
      <c r="BA136" s="253"/>
      <c r="BB136" s="253"/>
    </row>
    <row r="137" spans="1:54" s="8" customFormat="1" ht="138.75" customHeight="1" x14ac:dyDescent="0.2">
      <c r="A137" s="5">
        <v>1</v>
      </c>
      <c r="B137" s="136" t="s">
        <v>789</v>
      </c>
      <c r="C137" s="345" t="s">
        <v>783</v>
      </c>
      <c r="D137" s="94" t="s">
        <v>236</v>
      </c>
      <c r="E137" s="94" t="s">
        <v>237</v>
      </c>
      <c r="F137" s="94" t="s">
        <v>237</v>
      </c>
      <c r="G137" s="94">
        <v>1988</v>
      </c>
      <c r="H137" s="119">
        <v>718922.23</v>
      </c>
      <c r="I137" s="323" t="s">
        <v>109</v>
      </c>
      <c r="J137" s="353" t="s">
        <v>790</v>
      </c>
      <c r="K137" s="105" t="s">
        <v>776</v>
      </c>
      <c r="L137" s="5">
        <v>1</v>
      </c>
      <c r="M137" s="94" t="s">
        <v>791</v>
      </c>
      <c r="N137" s="94" t="s">
        <v>792</v>
      </c>
      <c r="O137" s="94" t="s">
        <v>793</v>
      </c>
      <c r="P137" s="94" t="s">
        <v>257</v>
      </c>
      <c r="Q137" s="100" t="s">
        <v>259</v>
      </c>
      <c r="R137" s="100" t="s">
        <v>257</v>
      </c>
      <c r="S137" s="100" t="s">
        <v>662</v>
      </c>
      <c r="T137" s="100" t="s">
        <v>258</v>
      </c>
      <c r="U137" s="100" t="s">
        <v>797</v>
      </c>
      <c r="V137" s="100">
        <v>1381</v>
      </c>
      <c r="W137" s="100">
        <v>2</v>
      </c>
      <c r="X137" s="100" t="s">
        <v>236</v>
      </c>
      <c r="Y137" s="100" t="s">
        <v>237</v>
      </c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</row>
    <row r="138" spans="1:54" s="8" customFormat="1" ht="48" customHeight="1" x14ac:dyDescent="0.2">
      <c r="A138" s="5">
        <v>2</v>
      </c>
      <c r="B138" s="136" t="s">
        <v>789</v>
      </c>
      <c r="C138" s="345"/>
      <c r="D138" s="94" t="s">
        <v>236</v>
      </c>
      <c r="E138" s="94" t="s">
        <v>237</v>
      </c>
      <c r="F138" s="94" t="s">
        <v>237</v>
      </c>
      <c r="G138" s="94"/>
      <c r="H138" s="119">
        <v>81023</v>
      </c>
      <c r="I138" s="323" t="s">
        <v>109</v>
      </c>
      <c r="J138" s="353"/>
      <c r="K138" s="105" t="s">
        <v>776</v>
      </c>
      <c r="L138" s="5">
        <v>2</v>
      </c>
      <c r="M138" s="94" t="s">
        <v>794</v>
      </c>
      <c r="N138" s="94" t="s">
        <v>796</v>
      </c>
      <c r="O138" s="94" t="s">
        <v>795</v>
      </c>
      <c r="P138" s="94" t="s">
        <v>257</v>
      </c>
      <c r="Q138" s="100" t="s">
        <v>259</v>
      </c>
      <c r="R138" s="100" t="s">
        <v>257</v>
      </c>
      <c r="S138" s="100" t="s">
        <v>662</v>
      </c>
      <c r="T138" s="100" t="s">
        <v>258</v>
      </c>
      <c r="U138" s="100" t="s">
        <v>797</v>
      </c>
      <c r="V138" s="100">
        <v>190</v>
      </c>
      <c r="W138" s="100">
        <v>1</v>
      </c>
      <c r="X138" s="100" t="s">
        <v>236</v>
      </c>
      <c r="Y138" s="100" t="s">
        <v>237</v>
      </c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</row>
    <row r="139" spans="1:54" s="8" customFormat="1" ht="39" customHeight="1" x14ac:dyDescent="0.2">
      <c r="A139" s="5">
        <v>3</v>
      </c>
      <c r="B139" s="136" t="s">
        <v>782</v>
      </c>
      <c r="C139" s="345"/>
      <c r="D139" s="94" t="s">
        <v>236</v>
      </c>
      <c r="E139" s="94" t="s">
        <v>237</v>
      </c>
      <c r="F139" s="94" t="s">
        <v>237</v>
      </c>
      <c r="G139" s="94">
        <v>1992</v>
      </c>
      <c r="H139" s="119">
        <v>367948</v>
      </c>
      <c r="I139" s="323" t="s">
        <v>109</v>
      </c>
      <c r="J139" s="353"/>
      <c r="K139" s="105" t="s">
        <v>776</v>
      </c>
      <c r="L139" s="5">
        <v>3</v>
      </c>
      <c r="M139" s="324"/>
      <c r="N139" s="324"/>
      <c r="O139" s="324"/>
      <c r="P139" s="324"/>
      <c r="Q139" s="324"/>
      <c r="R139" s="324"/>
      <c r="S139" s="324"/>
      <c r="T139" s="324"/>
      <c r="U139" s="324"/>
      <c r="V139" s="100">
        <v>288</v>
      </c>
      <c r="W139" s="100">
        <v>1</v>
      </c>
      <c r="X139" s="100" t="s">
        <v>237</v>
      </c>
      <c r="Y139" s="100" t="s">
        <v>237</v>
      </c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</row>
    <row r="140" spans="1:54" s="8" customFormat="1" ht="39" customHeight="1" x14ac:dyDescent="0.2">
      <c r="A140" s="5">
        <v>4</v>
      </c>
      <c r="B140" s="136" t="s">
        <v>784</v>
      </c>
      <c r="C140" s="345"/>
      <c r="D140" s="94" t="s">
        <v>236</v>
      </c>
      <c r="E140" s="94" t="s">
        <v>237</v>
      </c>
      <c r="F140" s="94" t="s">
        <v>237</v>
      </c>
      <c r="G140" s="94">
        <v>2008</v>
      </c>
      <c r="H140" s="119">
        <v>44998.9</v>
      </c>
      <c r="I140" s="323" t="s">
        <v>109</v>
      </c>
      <c r="J140" s="353"/>
      <c r="K140" s="105" t="s">
        <v>776</v>
      </c>
      <c r="L140" s="5">
        <v>4</v>
      </c>
      <c r="M140" s="324"/>
      <c r="N140" s="324"/>
      <c r="O140" s="324"/>
      <c r="P140" s="324"/>
      <c r="Q140" s="324"/>
      <c r="R140" s="324"/>
      <c r="S140" s="324"/>
      <c r="T140" s="324"/>
      <c r="U140" s="324"/>
      <c r="V140" s="160"/>
      <c r="W140" s="324"/>
      <c r="X140" s="105"/>
      <c r="Y140" s="6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</row>
    <row r="141" spans="1:54" s="8" customFormat="1" ht="39" customHeight="1" x14ac:dyDescent="0.2">
      <c r="A141" s="5">
        <v>5</v>
      </c>
      <c r="B141" s="136" t="s">
        <v>785</v>
      </c>
      <c r="C141" s="345"/>
      <c r="D141" s="94" t="s">
        <v>236</v>
      </c>
      <c r="E141" s="94" t="s">
        <v>237</v>
      </c>
      <c r="F141" s="94" t="s">
        <v>237</v>
      </c>
      <c r="G141" s="94">
        <v>2012</v>
      </c>
      <c r="H141" s="119">
        <v>1213946.18</v>
      </c>
      <c r="I141" s="323" t="s">
        <v>109</v>
      </c>
      <c r="J141" s="353"/>
      <c r="K141" s="105" t="s">
        <v>776</v>
      </c>
      <c r="L141" s="5">
        <v>5</v>
      </c>
      <c r="M141" s="324"/>
      <c r="N141" s="324"/>
      <c r="O141" s="324"/>
      <c r="P141" s="324"/>
      <c r="Q141" s="324"/>
      <c r="R141" s="324"/>
      <c r="S141" s="324"/>
      <c r="T141" s="324"/>
      <c r="U141" s="324"/>
      <c r="V141" s="160"/>
      <c r="W141" s="324"/>
      <c r="X141" s="105"/>
      <c r="Y141" s="6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</row>
    <row r="142" spans="1:54" s="8" customFormat="1" ht="39" customHeight="1" x14ac:dyDescent="0.2">
      <c r="A142" s="5">
        <v>6</v>
      </c>
      <c r="B142" s="136" t="s">
        <v>786</v>
      </c>
      <c r="C142" s="345"/>
      <c r="D142" s="94" t="s">
        <v>236</v>
      </c>
      <c r="E142" s="94" t="s">
        <v>237</v>
      </c>
      <c r="F142" s="94" t="s">
        <v>237</v>
      </c>
      <c r="G142" s="94">
        <v>2012</v>
      </c>
      <c r="H142" s="119">
        <v>128651.67</v>
      </c>
      <c r="I142" s="323" t="s">
        <v>109</v>
      </c>
      <c r="J142" s="353"/>
      <c r="K142" s="105" t="s">
        <v>776</v>
      </c>
      <c r="L142" s="5">
        <v>6</v>
      </c>
      <c r="M142" s="324"/>
      <c r="N142" s="324"/>
      <c r="O142" s="324"/>
      <c r="P142" s="324"/>
      <c r="Q142" s="324"/>
      <c r="R142" s="324"/>
      <c r="S142" s="324"/>
      <c r="T142" s="324"/>
      <c r="U142" s="324"/>
      <c r="V142" s="160"/>
      <c r="W142" s="324"/>
      <c r="X142" s="105"/>
      <c r="Y142" s="6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</row>
    <row r="143" spans="1:54" s="8" customFormat="1" ht="39" customHeight="1" x14ac:dyDescent="0.2">
      <c r="A143" s="5">
        <v>7</v>
      </c>
      <c r="B143" s="136" t="s">
        <v>787</v>
      </c>
      <c r="C143" s="345"/>
      <c r="D143" s="94" t="s">
        <v>236</v>
      </c>
      <c r="E143" s="94" t="s">
        <v>237</v>
      </c>
      <c r="F143" s="94" t="s">
        <v>237</v>
      </c>
      <c r="G143" s="94">
        <v>2011</v>
      </c>
      <c r="H143" s="119" t="s">
        <v>788</v>
      </c>
      <c r="I143" s="323" t="s">
        <v>109</v>
      </c>
      <c r="J143" s="353"/>
      <c r="K143" s="105" t="s">
        <v>776</v>
      </c>
      <c r="L143" s="5">
        <v>7</v>
      </c>
      <c r="M143" s="324"/>
      <c r="N143" s="324"/>
      <c r="O143" s="324"/>
      <c r="P143" s="324"/>
      <c r="Q143" s="324"/>
      <c r="R143" s="324"/>
      <c r="S143" s="324"/>
      <c r="T143" s="324"/>
      <c r="U143" s="324"/>
      <c r="V143" s="160"/>
      <c r="W143" s="324"/>
      <c r="X143" s="105"/>
      <c r="Y143" s="6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</row>
    <row r="144" spans="1:54" s="8" customFormat="1" x14ac:dyDescent="0.2">
      <c r="A144" s="349" t="s">
        <v>0</v>
      </c>
      <c r="B144" s="349" t="s">
        <v>0</v>
      </c>
      <c r="C144" s="349"/>
      <c r="D144" s="349"/>
      <c r="E144" s="349"/>
      <c r="F144" s="349"/>
      <c r="G144" s="349"/>
      <c r="H144" s="156">
        <f>SUM(H137:H143)</f>
        <v>2555489.9799999995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</row>
    <row r="145" spans="1:54" s="42" customFormat="1" ht="12.75" customHeight="1" x14ac:dyDescent="0.2">
      <c r="A145" s="348" t="s">
        <v>814</v>
      </c>
      <c r="B145" s="348"/>
      <c r="C145" s="348"/>
      <c r="D145" s="348"/>
      <c r="E145" s="348"/>
      <c r="F145" s="348"/>
      <c r="G145" s="348"/>
      <c r="H145" s="348"/>
      <c r="I145" s="321"/>
      <c r="J145" s="41"/>
      <c r="K145" s="38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53"/>
      <c r="AT145" s="253"/>
      <c r="AU145" s="253"/>
      <c r="AV145" s="253"/>
      <c r="AW145" s="253"/>
      <c r="AX145" s="253"/>
      <c r="AY145" s="253"/>
      <c r="AZ145" s="253"/>
      <c r="BA145" s="253"/>
      <c r="BB145" s="253"/>
    </row>
    <row r="146" spans="1:54" s="8" customFormat="1" ht="240" customHeight="1" x14ac:dyDescent="0.2">
      <c r="A146" s="5">
        <v>1</v>
      </c>
      <c r="B146" s="257" t="s">
        <v>815</v>
      </c>
      <c r="C146" s="94" t="s">
        <v>828</v>
      </c>
      <c r="D146" s="94" t="s">
        <v>236</v>
      </c>
      <c r="E146" s="94" t="s">
        <v>237</v>
      </c>
      <c r="F146" s="94" t="s">
        <v>237</v>
      </c>
      <c r="G146" s="212" t="s">
        <v>817</v>
      </c>
      <c r="H146" s="258">
        <v>428768.75</v>
      </c>
      <c r="I146" s="259" t="s">
        <v>109</v>
      </c>
      <c r="J146" s="260" t="s">
        <v>830</v>
      </c>
      <c r="K146" s="105" t="s">
        <v>810</v>
      </c>
      <c r="L146" s="5">
        <v>1</v>
      </c>
      <c r="M146" s="212" t="s">
        <v>831</v>
      </c>
      <c r="N146" s="212" t="s">
        <v>832</v>
      </c>
      <c r="O146" s="212" t="s">
        <v>833</v>
      </c>
      <c r="P146" s="324" t="s">
        <v>257</v>
      </c>
      <c r="Q146" s="324" t="s">
        <v>257</v>
      </c>
      <c r="R146" s="324" t="s">
        <v>257</v>
      </c>
      <c r="S146" s="324" t="s">
        <v>261</v>
      </c>
      <c r="T146" s="324" t="s">
        <v>664</v>
      </c>
      <c r="U146" s="324" t="s">
        <v>257</v>
      </c>
      <c r="V146" s="261">
        <v>571.5</v>
      </c>
      <c r="W146" s="212" t="s">
        <v>843</v>
      </c>
      <c r="X146" s="100" t="s">
        <v>237</v>
      </c>
      <c r="Y146" s="100" t="s">
        <v>237</v>
      </c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</row>
    <row r="147" spans="1:54" s="8" customFormat="1" ht="50.25" customHeight="1" x14ac:dyDescent="0.2">
      <c r="A147" s="5">
        <v>2</v>
      </c>
      <c r="B147" s="262" t="s">
        <v>818</v>
      </c>
      <c r="C147" s="345" t="s">
        <v>829</v>
      </c>
      <c r="D147" s="94" t="s">
        <v>236</v>
      </c>
      <c r="E147" s="94" t="s">
        <v>237</v>
      </c>
      <c r="F147" s="94" t="s">
        <v>237</v>
      </c>
      <c r="G147" s="212" t="s">
        <v>819</v>
      </c>
      <c r="H147" s="263">
        <v>121467.35</v>
      </c>
      <c r="I147" s="259" t="s">
        <v>109</v>
      </c>
      <c r="J147" s="324"/>
      <c r="K147" s="105" t="s">
        <v>810</v>
      </c>
      <c r="L147" s="5">
        <v>2</v>
      </c>
      <c r="M147" s="212" t="s">
        <v>834</v>
      </c>
      <c r="N147" s="212" t="s">
        <v>832</v>
      </c>
      <c r="O147" s="212" t="s">
        <v>835</v>
      </c>
      <c r="P147" s="324" t="s">
        <v>257</v>
      </c>
      <c r="Q147" s="324" t="s">
        <v>257</v>
      </c>
      <c r="R147" s="324" t="s">
        <v>257</v>
      </c>
      <c r="S147" s="324" t="s">
        <v>257</v>
      </c>
      <c r="T147" s="324" t="s">
        <v>664</v>
      </c>
      <c r="U147" s="324" t="s">
        <v>257</v>
      </c>
      <c r="V147" s="264"/>
      <c r="W147" s="212" t="s">
        <v>844</v>
      </c>
      <c r="X147" s="100" t="s">
        <v>236</v>
      </c>
      <c r="Y147" s="100" t="s">
        <v>237</v>
      </c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</row>
    <row r="148" spans="1:54" s="8" customFormat="1" ht="56.25" customHeight="1" x14ac:dyDescent="0.2">
      <c r="A148" s="5">
        <v>3</v>
      </c>
      <c r="B148" s="262" t="s">
        <v>820</v>
      </c>
      <c r="C148" s="346"/>
      <c r="D148" s="94" t="s">
        <v>236</v>
      </c>
      <c r="E148" s="94" t="s">
        <v>237</v>
      </c>
      <c r="F148" s="94" t="s">
        <v>237</v>
      </c>
      <c r="G148" s="212" t="s">
        <v>821</v>
      </c>
      <c r="H148" s="263">
        <v>145190.62</v>
      </c>
      <c r="I148" s="259" t="s">
        <v>109</v>
      </c>
      <c r="J148" s="324"/>
      <c r="K148" s="105" t="s">
        <v>810</v>
      </c>
      <c r="L148" s="5">
        <v>3</v>
      </c>
      <c r="M148" s="212" t="s">
        <v>836</v>
      </c>
      <c r="N148" s="212" t="s">
        <v>837</v>
      </c>
      <c r="O148" s="212" t="s">
        <v>838</v>
      </c>
      <c r="P148" s="324" t="s">
        <v>257</v>
      </c>
      <c r="Q148" s="324" t="s">
        <v>257</v>
      </c>
      <c r="R148" s="324" t="s">
        <v>842</v>
      </c>
      <c r="S148" s="324" t="s">
        <v>261</v>
      </c>
      <c r="T148" s="324" t="s">
        <v>664</v>
      </c>
      <c r="U148" s="324" t="s">
        <v>257</v>
      </c>
      <c r="V148" s="261">
        <v>71.8</v>
      </c>
      <c r="W148" s="265" t="s">
        <v>845</v>
      </c>
      <c r="X148" s="100" t="s">
        <v>237</v>
      </c>
      <c r="Y148" s="100" t="s">
        <v>237</v>
      </c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</row>
    <row r="149" spans="1:54" s="8" customFormat="1" ht="54.75" customHeight="1" x14ac:dyDescent="0.2">
      <c r="A149" s="5">
        <v>4</v>
      </c>
      <c r="B149" s="262" t="s">
        <v>782</v>
      </c>
      <c r="C149" s="346"/>
      <c r="D149" s="94" t="s">
        <v>236</v>
      </c>
      <c r="E149" s="94" t="s">
        <v>237</v>
      </c>
      <c r="F149" s="94" t="s">
        <v>237</v>
      </c>
      <c r="G149" s="212">
        <v>2005</v>
      </c>
      <c r="H149" s="263">
        <v>785301.35</v>
      </c>
      <c r="I149" s="259" t="s">
        <v>109</v>
      </c>
      <c r="J149" s="324"/>
      <c r="K149" s="105" t="s">
        <v>810</v>
      </c>
      <c r="L149" s="5">
        <v>4</v>
      </c>
      <c r="M149" s="212" t="s">
        <v>839</v>
      </c>
      <c r="N149" s="212" t="s">
        <v>840</v>
      </c>
      <c r="O149" s="212" t="s">
        <v>841</v>
      </c>
      <c r="P149" s="324" t="s">
        <v>257</v>
      </c>
      <c r="Q149" s="324" t="s">
        <v>257</v>
      </c>
      <c r="R149" s="324" t="s">
        <v>257</v>
      </c>
      <c r="S149" s="324" t="s">
        <v>261</v>
      </c>
      <c r="T149" s="324" t="s">
        <v>664</v>
      </c>
      <c r="U149" s="324" t="s">
        <v>257</v>
      </c>
      <c r="V149" s="261">
        <v>409</v>
      </c>
      <c r="W149" s="265">
        <v>1</v>
      </c>
      <c r="X149" s="100" t="s">
        <v>237</v>
      </c>
      <c r="Y149" s="100" t="s">
        <v>237</v>
      </c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</row>
    <row r="150" spans="1:54" s="8" customFormat="1" ht="50.25" customHeight="1" x14ac:dyDescent="0.2">
      <c r="A150" s="5">
        <v>5</v>
      </c>
      <c r="B150" s="257" t="s">
        <v>822</v>
      </c>
      <c r="C150" s="212" t="s">
        <v>823</v>
      </c>
      <c r="D150" s="94" t="s">
        <v>236</v>
      </c>
      <c r="E150" s="94" t="s">
        <v>237</v>
      </c>
      <c r="F150" s="94" t="s">
        <v>237</v>
      </c>
      <c r="G150" s="212">
        <v>2012</v>
      </c>
      <c r="H150" s="258">
        <v>1128801.71</v>
      </c>
      <c r="I150" s="259" t="s">
        <v>109</v>
      </c>
      <c r="J150" s="324"/>
      <c r="K150" s="105" t="s">
        <v>810</v>
      </c>
      <c r="L150" s="5">
        <v>5</v>
      </c>
      <c r="M150" s="324"/>
      <c r="N150" s="324"/>
      <c r="O150" s="324"/>
      <c r="P150" s="324"/>
      <c r="Q150" s="324"/>
      <c r="R150" s="324"/>
      <c r="S150" s="324"/>
      <c r="T150" s="324"/>
      <c r="U150" s="324"/>
      <c r="V150" s="160"/>
      <c r="W150" s="324"/>
      <c r="X150" s="105"/>
      <c r="Y150" s="6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</row>
    <row r="151" spans="1:54" s="8" customFormat="1" ht="50.25" customHeight="1" x14ac:dyDescent="0.2">
      <c r="A151" s="5">
        <v>6</v>
      </c>
      <c r="B151" s="257" t="s">
        <v>824</v>
      </c>
      <c r="C151" s="212" t="s">
        <v>823</v>
      </c>
      <c r="D151" s="94" t="s">
        <v>236</v>
      </c>
      <c r="E151" s="94" t="s">
        <v>237</v>
      </c>
      <c r="F151" s="94" t="s">
        <v>237</v>
      </c>
      <c r="G151" s="212">
        <v>2012</v>
      </c>
      <c r="H151" s="258">
        <v>132647.67000000001</v>
      </c>
      <c r="I151" s="259" t="s">
        <v>109</v>
      </c>
      <c r="J151" s="324"/>
      <c r="K151" s="105" t="s">
        <v>810</v>
      </c>
      <c r="L151" s="5">
        <v>6</v>
      </c>
      <c r="M151" s="324"/>
      <c r="N151" s="324"/>
      <c r="O151" s="324"/>
      <c r="P151" s="324"/>
      <c r="Q151" s="324"/>
      <c r="R151" s="324"/>
      <c r="S151" s="324"/>
      <c r="T151" s="324"/>
      <c r="U151" s="324"/>
      <c r="V151" s="160"/>
      <c r="W151" s="324"/>
      <c r="X151" s="105"/>
      <c r="Y151" s="6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</row>
    <row r="152" spans="1:54" s="8" customFormat="1" ht="50.25" customHeight="1" x14ac:dyDescent="0.2">
      <c r="A152" s="5">
        <v>7</v>
      </c>
      <c r="B152" s="257" t="s">
        <v>825</v>
      </c>
      <c r="C152" s="212"/>
      <c r="D152" s="212"/>
      <c r="E152" s="212"/>
      <c r="F152" s="212"/>
      <c r="G152" s="212">
        <v>2013</v>
      </c>
      <c r="H152" s="258">
        <v>84755.35</v>
      </c>
      <c r="I152" s="259" t="s">
        <v>109</v>
      </c>
      <c r="J152" s="324"/>
      <c r="K152" s="105" t="s">
        <v>810</v>
      </c>
      <c r="L152" s="5">
        <v>7</v>
      </c>
      <c r="M152" s="324"/>
      <c r="N152" s="324"/>
      <c r="O152" s="324"/>
      <c r="P152" s="324"/>
      <c r="Q152" s="324"/>
      <c r="R152" s="324"/>
      <c r="S152" s="324"/>
      <c r="T152" s="324"/>
      <c r="U152" s="324"/>
      <c r="V152" s="160"/>
      <c r="W152" s="324"/>
      <c r="X152" s="105"/>
      <c r="Y152" s="6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</row>
    <row r="153" spans="1:54" s="8" customFormat="1" ht="50.25" customHeight="1" x14ac:dyDescent="0.2">
      <c r="A153" s="5">
        <v>8</v>
      </c>
      <c r="B153" s="257" t="s">
        <v>826</v>
      </c>
      <c r="C153" s="212"/>
      <c r="D153" s="212"/>
      <c r="E153" s="212"/>
      <c r="F153" s="212"/>
      <c r="G153" s="212">
        <v>2011</v>
      </c>
      <c r="H153" s="258">
        <v>27755.200000000001</v>
      </c>
      <c r="I153" s="259" t="s">
        <v>109</v>
      </c>
      <c r="J153" s="324"/>
      <c r="K153" s="105" t="s">
        <v>810</v>
      </c>
      <c r="L153" s="5">
        <v>8</v>
      </c>
      <c r="M153" s="324"/>
      <c r="N153" s="324"/>
      <c r="O153" s="324"/>
      <c r="P153" s="324"/>
      <c r="Q153" s="324"/>
      <c r="R153" s="324"/>
      <c r="S153" s="324"/>
      <c r="T153" s="324"/>
      <c r="U153" s="324"/>
      <c r="V153" s="160"/>
      <c r="W153" s="324"/>
      <c r="X153" s="105"/>
      <c r="Y153" s="6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</row>
    <row r="154" spans="1:54" s="8" customFormat="1" ht="50.25" customHeight="1" x14ac:dyDescent="0.2">
      <c r="A154" s="5">
        <v>9</v>
      </c>
      <c r="B154" s="257" t="s">
        <v>827</v>
      </c>
      <c r="C154" s="212"/>
      <c r="D154" s="212"/>
      <c r="E154" s="212"/>
      <c r="F154" s="212"/>
      <c r="G154" s="212">
        <v>2008</v>
      </c>
      <c r="H154" s="258">
        <v>8375</v>
      </c>
      <c r="I154" s="259" t="s">
        <v>109</v>
      </c>
      <c r="J154" s="324"/>
      <c r="K154" s="105" t="s">
        <v>810</v>
      </c>
      <c r="L154" s="5">
        <v>9</v>
      </c>
      <c r="M154" s="324"/>
      <c r="N154" s="324"/>
      <c r="O154" s="324"/>
      <c r="P154" s="324"/>
      <c r="Q154" s="324"/>
      <c r="R154" s="324"/>
      <c r="S154" s="324"/>
      <c r="T154" s="324"/>
      <c r="U154" s="324"/>
      <c r="V154" s="160"/>
      <c r="W154" s="324"/>
      <c r="X154" s="105"/>
      <c r="Y154" s="6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</row>
    <row r="155" spans="1:54" s="8" customFormat="1" x14ac:dyDescent="0.2">
      <c r="A155" s="349" t="s">
        <v>0</v>
      </c>
      <c r="B155" s="349" t="s">
        <v>0</v>
      </c>
      <c r="C155" s="349"/>
      <c r="D155" s="349"/>
      <c r="E155" s="349"/>
      <c r="F155" s="349"/>
      <c r="G155" s="349"/>
      <c r="H155" s="156">
        <f>SUM(H146:H154)</f>
        <v>2863063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</row>
    <row r="156" spans="1:54" s="42" customFormat="1" ht="12.75" customHeight="1" x14ac:dyDescent="0.2">
      <c r="A156" s="348" t="s">
        <v>873</v>
      </c>
      <c r="B156" s="348"/>
      <c r="C156" s="348"/>
      <c r="D156" s="348"/>
      <c r="E156" s="348"/>
      <c r="F156" s="348"/>
      <c r="G156" s="348"/>
      <c r="H156" s="348"/>
      <c r="I156" s="321"/>
      <c r="J156" s="41"/>
      <c r="K156" s="38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53"/>
      <c r="AT156" s="253"/>
      <c r="AU156" s="253"/>
      <c r="AV156" s="253"/>
      <c r="AW156" s="253"/>
      <c r="AX156" s="253"/>
      <c r="AY156" s="253"/>
      <c r="AZ156" s="253"/>
      <c r="BA156" s="253"/>
      <c r="BB156" s="253"/>
    </row>
    <row r="157" spans="1:54" s="8" customFormat="1" ht="96" customHeight="1" x14ac:dyDescent="0.2">
      <c r="A157" s="5">
        <v>1</v>
      </c>
      <c r="B157" s="136" t="s">
        <v>874</v>
      </c>
      <c r="C157" s="94" t="s">
        <v>875</v>
      </c>
      <c r="D157" s="94" t="s">
        <v>236</v>
      </c>
      <c r="E157" s="94" t="s">
        <v>237</v>
      </c>
      <c r="F157" s="94" t="s">
        <v>236</v>
      </c>
      <c r="G157" s="94" t="s">
        <v>876</v>
      </c>
      <c r="H157" s="354">
        <v>2535000</v>
      </c>
      <c r="I157" s="355" t="s">
        <v>716</v>
      </c>
      <c r="J157" s="96" t="s">
        <v>898</v>
      </c>
      <c r="K157" s="345" t="s">
        <v>869</v>
      </c>
      <c r="L157" s="5">
        <v>1</v>
      </c>
      <c r="M157" s="94" t="s">
        <v>904</v>
      </c>
      <c r="N157" s="94" t="s">
        <v>905</v>
      </c>
      <c r="O157" s="94" t="s">
        <v>906</v>
      </c>
      <c r="P157" s="94" t="s">
        <v>257</v>
      </c>
      <c r="Q157" s="100" t="s">
        <v>261</v>
      </c>
      <c r="R157" s="100" t="s">
        <v>261</v>
      </c>
      <c r="S157" s="100" t="s">
        <v>261</v>
      </c>
      <c r="T157" s="100" t="s">
        <v>261</v>
      </c>
      <c r="U157" s="100" t="s">
        <v>261</v>
      </c>
      <c r="V157" s="100">
        <v>1090</v>
      </c>
      <c r="W157" s="100" t="s">
        <v>909</v>
      </c>
      <c r="X157" s="100" t="s">
        <v>236</v>
      </c>
      <c r="Y157" s="100" t="s">
        <v>237</v>
      </c>
      <c r="Z157" s="111"/>
      <c r="AA157" s="111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</row>
    <row r="158" spans="1:54" s="8" customFormat="1" ht="87.75" customHeight="1" x14ac:dyDescent="0.2">
      <c r="A158" s="5">
        <v>2</v>
      </c>
      <c r="B158" s="136" t="s">
        <v>877</v>
      </c>
      <c r="C158" s="94" t="s">
        <v>875</v>
      </c>
      <c r="D158" s="94" t="s">
        <v>236</v>
      </c>
      <c r="E158" s="94" t="s">
        <v>237</v>
      </c>
      <c r="F158" s="94" t="s">
        <v>236</v>
      </c>
      <c r="G158" s="94" t="s">
        <v>878</v>
      </c>
      <c r="H158" s="354"/>
      <c r="I158" s="355"/>
      <c r="J158" s="96" t="s">
        <v>898</v>
      </c>
      <c r="K158" s="345"/>
      <c r="L158" s="5">
        <v>2</v>
      </c>
      <c r="M158" s="94" t="s">
        <v>907</v>
      </c>
      <c r="N158" s="94" t="s">
        <v>908</v>
      </c>
      <c r="O158" s="94" t="s">
        <v>908</v>
      </c>
      <c r="P158" s="94" t="s">
        <v>257</v>
      </c>
      <c r="Q158" s="100" t="s">
        <v>261</v>
      </c>
      <c r="R158" s="100" t="s">
        <v>261</v>
      </c>
      <c r="S158" s="100" t="s">
        <v>261</v>
      </c>
      <c r="T158" s="100" t="s">
        <v>261</v>
      </c>
      <c r="U158" s="100" t="s">
        <v>261</v>
      </c>
      <c r="V158" s="100"/>
      <c r="W158" s="100"/>
      <c r="X158" s="100" t="s">
        <v>237</v>
      </c>
      <c r="Y158" s="100" t="s">
        <v>237</v>
      </c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</row>
    <row r="159" spans="1:54" s="8" customFormat="1" ht="84" customHeight="1" x14ac:dyDescent="0.2">
      <c r="A159" s="5">
        <v>3</v>
      </c>
      <c r="B159" s="136" t="s">
        <v>879</v>
      </c>
      <c r="C159" s="94" t="s">
        <v>875</v>
      </c>
      <c r="D159" s="94" t="s">
        <v>236</v>
      </c>
      <c r="E159" s="94" t="s">
        <v>237</v>
      </c>
      <c r="F159" s="94" t="s">
        <v>237</v>
      </c>
      <c r="G159" s="94" t="s">
        <v>878</v>
      </c>
      <c r="H159" s="354"/>
      <c r="I159" s="355"/>
      <c r="J159" s="96" t="s">
        <v>899</v>
      </c>
      <c r="K159" s="345"/>
      <c r="L159" s="5">
        <v>3</v>
      </c>
      <c r="M159" s="94" t="s">
        <v>907</v>
      </c>
      <c r="N159" s="94" t="s">
        <v>908</v>
      </c>
      <c r="O159" s="94" t="s">
        <v>908</v>
      </c>
      <c r="P159" s="94" t="s">
        <v>257</v>
      </c>
      <c r="Q159" s="100" t="s">
        <v>261</v>
      </c>
      <c r="R159" s="100" t="s">
        <v>261</v>
      </c>
      <c r="S159" s="100" t="s">
        <v>261</v>
      </c>
      <c r="T159" s="100" t="s">
        <v>261</v>
      </c>
      <c r="U159" s="100" t="s">
        <v>261</v>
      </c>
      <c r="V159" s="100"/>
      <c r="W159" s="100"/>
      <c r="X159" s="100" t="s">
        <v>237</v>
      </c>
      <c r="Y159" s="100" t="s">
        <v>237</v>
      </c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</row>
    <row r="160" spans="1:54" s="8" customFormat="1" ht="86.25" customHeight="1" x14ac:dyDescent="0.2">
      <c r="A160" s="5">
        <v>4</v>
      </c>
      <c r="B160" s="136" t="s">
        <v>880</v>
      </c>
      <c r="C160" s="94" t="s">
        <v>875</v>
      </c>
      <c r="D160" s="94" t="s">
        <v>236</v>
      </c>
      <c r="E160" s="94" t="s">
        <v>237</v>
      </c>
      <c r="F160" s="94"/>
      <c r="G160" s="94" t="s">
        <v>881</v>
      </c>
      <c r="H160" s="354"/>
      <c r="I160" s="355"/>
      <c r="J160" s="96" t="s">
        <v>900</v>
      </c>
      <c r="K160" s="345"/>
      <c r="L160" s="5">
        <v>4</v>
      </c>
      <c r="M160" s="94" t="s">
        <v>907</v>
      </c>
      <c r="N160" s="94" t="s">
        <v>908</v>
      </c>
      <c r="O160" s="94" t="s">
        <v>908</v>
      </c>
      <c r="P160" s="94" t="s">
        <v>257</v>
      </c>
      <c r="Q160" s="100" t="s">
        <v>261</v>
      </c>
      <c r="R160" s="100" t="s">
        <v>261</v>
      </c>
      <c r="S160" s="100" t="s">
        <v>261</v>
      </c>
      <c r="T160" s="100" t="s">
        <v>261</v>
      </c>
      <c r="U160" s="100" t="s">
        <v>261</v>
      </c>
      <c r="V160" s="100"/>
      <c r="W160" s="100"/>
      <c r="X160" s="100" t="s">
        <v>237</v>
      </c>
      <c r="Y160" s="100" t="s">
        <v>237</v>
      </c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</row>
    <row r="161" spans="1:54" s="8" customFormat="1" ht="31.5" customHeight="1" x14ac:dyDescent="0.2">
      <c r="A161" s="5">
        <v>5</v>
      </c>
      <c r="B161" s="136" t="s">
        <v>882</v>
      </c>
      <c r="C161" s="94" t="s">
        <v>875</v>
      </c>
      <c r="D161" s="94" t="s">
        <v>236</v>
      </c>
      <c r="E161" s="94" t="s">
        <v>237</v>
      </c>
      <c r="F161" s="94"/>
      <c r="G161" s="94" t="s">
        <v>883</v>
      </c>
      <c r="H161" s="119">
        <v>44632</v>
      </c>
      <c r="I161" s="323" t="s">
        <v>109</v>
      </c>
      <c r="J161" s="96" t="s">
        <v>901</v>
      </c>
      <c r="K161" s="94" t="s">
        <v>869</v>
      </c>
      <c r="L161" s="5">
        <v>5</v>
      </c>
      <c r="M161" s="324"/>
      <c r="N161" s="324"/>
      <c r="O161" s="324"/>
      <c r="P161" s="324"/>
      <c r="Q161" s="324"/>
      <c r="R161" s="324"/>
      <c r="S161" s="324"/>
      <c r="T161" s="324"/>
      <c r="U161" s="324"/>
      <c r="V161" s="160"/>
      <c r="W161" s="324"/>
      <c r="X161" s="105"/>
      <c r="Y161" s="6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</row>
    <row r="162" spans="1:54" s="8" customFormat="1" ht="26.25" customHeight="1" x14ac:dyDescent="0.2">
      <c r="A162" s="5">
        <v>6</v>
      </c>
      <c r="B162" s="136" t="s">
        <v>884</v>
      </c>
      <c r="C162" s="94" t="s">
        <v>875</v>
      </c>
      <c r="D162" s="94" t="s">
        <v>236</v>
      </c>
      <c r="E162" s="94" t="s">
        <v>237</v>
      </c>
      <c r="F162" s="94"/>
      <c r="G162" s="94" t="s">
        <v>883</v>
      </c>
      <c r="H162" s="119">
        <v>12230</v>
      </c>
      <c r="I162" s="323" t="s">
        <v>109</v>
      </c>
      <c r="J162" s="96" t="s">
        <v>901</v>
      </c>
      <c r="K162" s="94" t="s">
        <v>869</v>
      </c>
      <c r="L162" s="5">
        <v>6</v>
      </c>
      <c r="M162" s="324"/>
      <c r="N162" s="324"/>
      <c r="O162" s="324"/>
      <c r="P162" s="324"/>
      <c r="Q162" s="324"/>
      <c r="R162" s="324"/>
      <c r="S162" s="324"/>
      <c r="T162" s="324"/>
      <c r="U162" s="324"/>
      <c r="V162" s="160"/>
      <c r="W162" s="324"/>
      <c r="X162" s="105"/>
      <c r="Y162" s="6"/>
      <c r="Z162" s="111"/>
      <c r="AA162" s="111"/>
      <c r="AB162" s="111"/>
      <c r="AC162" s="111"/>
      <c r="AD162" s="111"/>
      <c r="AE162" s="111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/>
      <c r="AQ162" s="111"/>
      <c r="AR162" s="111"/>
      <c r="AS162" s="111"/>
      <c r="AT162" s="111"/>
      <c r="AU162" s="111"/>
      <c r="AV162" s="111"/>
      <c r="AW162" s="111"/>
      <c r="AX162" s="111"/>
      <c r="AY162" s="111"/>
      <c r="AZ162" s="111"/>
      <c r="BA162" s="111"/>
      <c r="BB162" s="111"/>
    </row>
    <row r="163" spans="1:54" s="8" customFormat="1" ht="39" customHeight="1" x14ac:dyDescent="0.2">
      <c r="A163" s="5">
        <v>7</v>
      </c>
      <c r="B163" s="136" t="s">
        <v>885</v>
      </c>
      <c r="C163" s="94" t="s">
        <v>875</v>
      </c>
      <c r="D163" s="94" t="s">
        <v>236</v>
      </c>
      <c r="E163" s="94" t="s">
        <v>237</v>
      </c>
      <c r="F163" s="94"/>
      <c r="G163" s="94" t="s">
        <v>883</v>
      </c>
      <c r="H163" s="119">
        <v>6118</v>
      </c>
      <c r="I163" s="323" t="s">
        <v>109</v>
      </c>
      <c r="J163" s="96" t="s">
        <v>902</v>
      </c>
      <c r="K163" s="94" t="s">
        <v>869</v>
      </c>
      <c r="L163" s="5">
        <v>7</v>
      </c>
      <c r="M163" s="324"/>
      <c r="N163" s="324"/>
      <c r="O163" s="324"/>
      <c r="P163" s="324"/>
      <c r="Q163" s="324"/>
      <c r="R163" s="324"/>
      <c r="S163" s="324"/>
      <c r="T163" s="324"/>
      <c r="U163" s="324"/>
      <c r="V163" s="160"/>
      <c r="W163" s="324"/>
      <c r="X163" s="105"/>
      <c r="Y163" s="6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</row>
    <row r="164" spans="1:54" s="8" customFormat="1" ht="26.25" customHeight="1" x14ac:dyDescent="0.2">
      <c r="A164" s="5">
        <v>8</v>
      </c>
      <c r="B164" s="136" t="s">
        <v>886</v>
      </c>
      <c r="C164" s="94" t="s">
        <v>875</v>
      </c>
      <c r="D164" s="94" t="s">
        <v>236</v>
      </c>
      <c r="E164" s="94" t="s">
        <v>237</v>
      </c>
      <c r="F164" s="94"/>
      <c r="G164" s="94" t="s">
        <v>883</v>
      </c>
      <c r="H164" s="119">
        <v>767592.4</v>
      </c>
      <c r="I164" s="323" t="s">
        <v>109</v>
      </c>
      <c r="J164" s="96" t="s">
        <v>901</v>
      </c>
      <c r="K164" s="94" t="s">
        <v>869</v>
      </c>
      <c r="L164" s="5">
        <v>8</v>
      </c>
      <c r="M164" s="324"/>
      <c r="N164" s="324"/>
      <c r="O164" s="324"/>
      <c r="P164" s="324"/>
      <c r="Q164" s="324"/>
      <c r="R164" s="324"/>
      <c r="S164" s="324"/>
      <c r="T164" s="324"/>
      <c r="U164" s="324"/>
      <c r="V164" s="160"/>
      <c r="W164" s="324"/>
      <c r="X164" s="105"/>
      <c r="Y164" s="6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</row>
    <row r="165" spans="1:54" s="8" customFormat="1" ht="26.25" customHeight="1" x14ac:dyDescent="0.2">
      <c r="A165" s="5">
        <v>9</v>
      </c>
      <c r="B165" s="136" t="s">
        <v>887</v>
      </c>
      <c r="C165" s="94" t="s">
        <v>875</v>
      </c>
      <c r="D165" s="94" t="s">
        <v>236</v>
      </c>
      <c r="E165" s="94" t="s">
        <v>237</v>
      </c>
      <c r="F165" s="94" t="s">
        <v>237</v>
      </c>
      <c r="G165" s="94" t="s">
        <v>888</v>
      </c>
      <c r="H165" s="119">
        <v>18800</v>
      </c>
      <c r="I165" s="323" t="s">
        <v>109</v>
      </c>
      <c r="J165" s="96" t="s">
        <v>901</v>
      </c>
      <c r="K165" s="94" t="s">
        <v>869</v>
      </c>
      <c r="L165" s="5">
        <v>9</v>
      </c>
      <c r="M165" s="324"/>
      <c r="N165" s="324"/>
      <c r="O165" s="324"/>
      <c r="P165" s="324"/>
      <c r="Q165" s="324"/>
      <c r="R165" s="324"/>
      <c r="S165" s="324"/>
      <c r="T165" s="324"/>
      <c r="U165" s="324"/>
      <c r="V165" s="160"/>
      <c r="W165" s="324"/>
      <c r="X165" s="105"/>
      <c r="Y165" s="6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T165" s="111"/>
      <c r="AU165" s="111"/>
      <c r="AV165" s="111"/>
      <c r="AW165" s="111"/>
      <c r="AX165" s="111"/>
      <c r="AY165" s="111"/>
      <c r="AZ165" s="111"/>
      <c r="BA165" s="111"/>
      <c r="BB165" s="111"/>
    </row>
    <row r="166" spans="1:54" s="8" customFormat="1" ht="26.25" customHeight="1" x14ac:dyDescent="0.2">
      <c r="A166" s="5">
        <v>10</v>
      </c>
      <c r="B166" s="136" t="s">
        <v>889</v>
      </c>
      <c r="C166" s="94" t="s">
        <v>875</v>
      </c>
      <c r="D166" s="94" t="s">
        <v>236</v>
      </c>
      <c r="E166" s="94" t="s">
        <v>237</v>
      </c>
      <c r="F166" s="94" t="s">
        <v>237</v>
      </c>
      <c r="G166" s="94" t="s">
        <v>890</v>
      </c>
      <c r="H166" s="119">
        <v>5000</v>
      </c>
      <c r="I166" s="323" t="s">
        <v>109</v>
      </c>
      <c r="J166" s="96" t="s">
        <v>901</v>
      </c>
      <c r="K166" s="94" t="s">
        <v>869</v>
      </c>
      <c r="L166" s="5">
        <v>10</v>
      </c>
      <c r="M166" s="324"/>
      <c r="N166" s="324"/>
      <c r="O166" s="324"/>
      <c r="P166" s="324"/>
      <c r="Q166" s="324"/>
      <c r="R166" s="324"/>
      <c r="S166" s="324"/>
      <c r="T166" s="324"/>
      <c r="U166" s="324"/>
      <c r="V166" s="160"/>
      <c r="W166" s="324"/>
      <c r="X166" s="105"/>
      <c r="Y166" s="6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</row>
    <row r="167" spans="1:54" s="8" customFormat="1" ht="26.25" customHeight="1" x14ac:dyDescent="0.2">
      <c r="A167" s="5">
        <v>11</v>
      </c>
      <c r="B167" s="136" t="s">
        <v>891</v>
      </c>
      <c r="C167" s="94" t="s">
        <v>875</v>
      </c>
      <c r="D167" s="94" t="s">
        <v>236</v>
      </c>
      <c r="E167" s="94" t="s">
        <v>237</v>
      </c>
      <c r="F167" s="94" t="s">
        <v>237</v>
      </c>
      <c r="G167" s="94" t="s">
        <v>892</v>
      </c>
      <c r="H167" s="119">
        <v>29831.439999999999</v>
      </c>
      <c r="I167" s="323" t="s">
        <v>109</v>
      </c>
      <c r="J167" s="96" t="s">
        <v>901</v>
      </c>
      <c r="K167" s="94" t="s">
        <v>869</v>
      </c>
      <c r="L167" s="5">
        <v>11</v>
      </c>
      <c r="M167" s="324"/>
      <c r="N167" s="324"/>
      <c r="O167" s="324"/>
      <c r="P167" s="324"/>
      <c r="Q167" s="324"/>
      <c r="R167" s="324"/>
      <c r="S167" s="324"/>
      <c r="T167" s="324"/>
      <c r="U167" s="324"/>
      <c r="V167" s="160"/>
      <c r="W167" s="324"/>
      <c r="X167" s="105"/>
      <c r="Y167" s="6"/>
      <c r="Z167" s="111"/>
      <c r="AA167" s="111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T167" s="111"/>
      <c r="AU167" s="111"/>
      <c r="AV167" s="111"/>
      <c r="AW167" s="111"/>
      <c r="AX167" s="111"/>
      <c r="AY167" s="111"/>
      <c r="AZ167" s="111"/>
      <c r="BA167" s="111"/>
      <c r="BB167" s="111"/>
    </row>
    <row r="168" spans="1:54" s="8" customFormat="1" ht="33.75" customHeight="1" x14ac:dyDescent="0.2">
      <c r="A168" s="5">
        <v>12</v>
      </c>
      <c r="B168" s="136" t="s">
        <v>893</v>
      </c>
      <c r="C168" s="94" t="s">
        <v>875</v>
      </c>
      <c r="D168" s="94" t="s">
        <v>236</v>
      </c>
      <c r="E168" s="94" t="s">
        <v>237</v>
      </c>
      <c r="F168" s="94" t="s">
        <v>237</v>
      </c>
      <c r="G168" s="94" t="s">
        <v>894</v>
      </c>
      <c r="H168" s="119">
        <v>1354301.8</v>
      </c>
      <c r="I168" s="323" t="s">
        <v>109</v>
      </c>
      <c r="J168" s="96" t="s">
        <v>903</v>
      </c>
      <c r="K168" s="94" t="s">
        <v>869</v>
      </c>
      <c r="L168" s="5">
        <v>12</v>
      </c>
      <c r="M168" s="324"/>
      <c r="N168" s="324"/>
      <c r="O168" s="324"/>
      <c r="P168" s="324"/>
      <c r="Q168" s="324"/>
      <c r="R168" s="324"/>
      <c r="S168" s="324"/>
      <c r="T168" s="324"/>
      <c r="U168" s="324"/>
      <c r="V168" s="160"/>
      <c r="W168" s="324"/>
      <c r="X168" s="105"/>
      <c r="Y168" s="6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</row>
    <row r="169" spans="1:54" s="8" customFormat="1" ht="84.75" customHeight="1" x14ac:dyDescent="0.2">
      <c r="A169" s="5">
        <v>13</v>
      </c>
      <c r="B169" s="136" t="s">
        <v>895</v>
      </c>
      <c r="C169" s="94" t="s">
        <v>875</v>
      </c>
      <c r="D169" s="94" t="s">
        <v>236</v>
      </c>
      <c r="E169" s="94" t="s">
        <v>237</v>
      </c>
      <c r="F169" s="94" t="s">
        <v>237</v>
      </c>
      <c r="G169" s="94" t="s">
        <v>883</v>
      </c>
      <c r="H169" s="119">
        <v>36720</v>
      </c>
      <c r="I169" s="323" t="s">
        <v>109</v>
      </c>
      <c r="J169" s="96" t="s">
        <v>898</v>
      </c>
      <c r="K169" s="94" t="s">
        <v>869</v>
      </c>
      <c r="L169" s="5">
        <v>13</v>
      </c>
      <c r="M169" s="94" t="s">
        <v>907</v>
      </c>
      <c r="N169" s="324"/>
      <c r="O169" s="324"/>
      <c r="P169" s="324"/>
      <c r="Q169" s="324"/>
      <c r="R169" s="324"/>
      <c r="S169" s="324"/>
      <c r="T169" s="324"/>
      <c r="U169" s="324"/>
      <c r="V169" s="160"/>
      <c r="W169" s="324"/>
      <c r="X169" s="105"/>
      <c r="Y169" s="6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</row>
    <row r="170" spans="1:54" s="8" customFormat="1" ht="87.75" customHeight="1" x14ac:dyDescent="0.2">
      <c r="A170" s="5">
        <v>14</v>
      </c>
      <c r="B170" s="136" t="s">
        <v>896</v>
      </c>
      <c r="C170" s="94" t="s">
        <v>875</v>
      </c>
      <c r="D170" s="94" t="s">
        <v>236</v>
      </c>
      <c r="E170" s="94" t="s">
        <v>237</v>
      </c>
      <c r="F170" s="94"/>
      <c r="G170" s="94" t="s">
        <v>897</v>
      </c>
      <c r="H170" s="119">
        <v>134653.13</v>
      </c>
      <c r="I170" s="323" t="s">
        <v>109</v>
      </c>
      <c r="J170" s="96" t="s">
        <v>898</v>
      </c>
      <c r="K170" s="94" t="s">
        <v>869</v>
      </c>
      <c r="L170" s="5">
        <v>14</v>
      </c>
      <c r="M170" s="324"/>
      <c r="N170" s="324"/>
      <c r="O170" s="324"/>
      <c r="P170" s="324"/>
      <c r="Q170" s="324"/>
      <c r="R170" s="324"/>
      <c r="S170" s="324"/>
      <c r="T170" s="324"/>
      <c r="U170" s="324"/>
      <c r="V170" s="160"/>
      <c r="W170" s="324"/>
      <c r="X170" s="105"/>
      <c r="Y170" s="6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</row>
    <row r="171" spans="1:54" s="8" customFormat="1" x14ac:dyDescent="0.2">
      <c r="A171" s="349" t="s">
        <v>0</v>
      </c>
      <c r="B171" s="349" t="s">
        <v>0</v>
      </c>
      <c r="C171" s="349"/>
      <c r="D171" s="349"/>
      <c r="E171" s="349"/>
      <c r="F171" s="349"/>
      <c r="G171" s="349"/>
      <c r="H171" s="156">
        <f>SUM(H157:H170)</f>
        <v>4944878.7699999996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  <c r="AL171" s="111"/>
      <c r="AM171" s="111"/>
      <c r="AN171" s="111"/>
      <c r="AO171" s="111"/>
      <c r="AP171" s="111"/>
      <c r="AQ171" s="111"/>
      <c r="AR171" s="111"/>
      <c r="AS171" s="111"/>
      <c r="AT171" s="111"/>
      <c r="AU171" s="111"/>
      <c r="AV171" s="111"/>
      <c r="AW171" s="111"/>
      <c r="AX171" s="111"/>
      <c r="AY171" s="111"/>
      <c r="AZ171" s="111"/>
      <c r="BA171" s="111"/>
      <c r="BB171" s="111"/>
    </row>
    <row r="172" spans="1:54" s="42" customFormat="1" ht="12.75" customHeight="1" x14ac:dyDescent="0.2">
      <c r="A172" s="348" t="s">
        <v>950</v>
      </c>
      <c r="B172" s="348"/>
      <c r="C172" s="348"/>
      <c r="D172" s="348"/>
      <c r="E172" s="348"/>
      <c r="F172" s="348"/>
      <c r="G172" s="348"/>
      <c r="H172" s="348"/>
      <c r="I172" s="321"/>
      <c r="J172" s="41"/>
      <c r="K172" s="38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53"/>
      <c r="AT172" s="253"/>
      <c r="AU172" s="253"/>
      <c r="AV172" s="253"/>
      <c r="AW172" s="253"/>
      <c r="AX172" s="253"/>
      <c r="AY172" s="253"/>
      <c r="AZ172" s="253"/>
      <c r="BA172" s="253"/>
      <c r="BB172" s="253"/>
    </row>
    <row r="173" spans="1:54" s="8" customFormat="1" ht="162.75" customHeight="1" x14ac:dyDescent="0.2">
      <c r="A173" s="5">
        <v>1</v>
      </c>
      <c r="B173" s="136" t="s">
        <v>951</v>
      </c>
      <c r="C173" s="94" t="s">
        <v>952</v>
      </c>
      <c r="D173" s="94" t="s">
        <v>710</v>
      </c>
      <c r="E173" s="94" t="s">
        <v>108</v>
      </c>
      <c r="F173" s="94" t="s">
        <v>108</v>
      </c>
      <c r="G173" s="94">
        <v>1961</v>
      </c>
      <c r="H173" s="119">
        <v>1854400.87</v>
      </c>
      <c r="I173" s="323" t="s">
        <v>109</v>
      </c>
      <c r="J173" s="96" t="s">
        <v>958</v>
      </c>
      <c r="K173" s="105" t="s">
        <v>947</v>
      </c>
      <c r="L173" s="5">
        <v>1</v>
      </c>
      <c r="M173" s="94" t="s">
        <v>960</v>
      </c>
      <c r="N173" s="94" t="s">
        <v>961</v>
      </c>
      <c r="O173" s="94" t="s">
        <v>962</v>
      </c>
      <c r="P173" s="94" t="s">
        <v>257</v>
      </c>
      <c r="Q173" s="100" t="s">
        <v>959</v>
      </c>
      <c r="R173" s="100" t="s">
        <v>259</v>
      </c>
      <c r="S173" s="100" t="s">
        <v>257</v>
      </c>
      <c r="T173" s="100" t="s">
        <v>257</v>
      </c>
      <c r="U173" s="100" t="s">
        <v>257</v>
      </c>
      <c r="V173" s="211">
        <v>17103</v>
      </c>
      <c r="W173" s="100">
        <v>3</v>
      </c>
      <c r="X173" s="100" t="s">
        <v>236</v>
      </c>
      <c r="Y173" s="100" t="s">
        <v>237</v>
      </c>
      <c r="Z173" s="111"/>
      <c r="AA173" s="111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11"/>
      <c r="AL173" s="111"/>
      <c r="AM173" s="111"/>
      <c r="AN173" s="111"/>
      <c r="AO173" s="111"/>
      <c r="AP173" s="111"/>
      <c r="AQ173" s="111"/>
      <c r="AR173" s="111"/>
      <c r="AS173" s="111"/>
      <c r="AT173" s="111"/>
      <c r="AU173" s="111"/>
      <c r="AV173" s="111"/>
      <c r="AW173" s="111"/>
      <c r="AX173" s="111"/>
      <c r="AY173" s="111"/>
      <c r="AZ173" s="111"/>
      <c r="BA173" s="111"/>
      <c r="BB173" s="111"/>
    </row>
    <row r="174" spans="1:54" s="8" customFormat="1" ht="64.5" customHeight="1" x14ac:dyDescent="0.2">
      <c r="A174" s="5">
        <v>2</v>
      </c>
      <c r="B174" s="136" t="s">
        <v>711</v>
      </c>
      <c r="C174" s="94" t="s">
        <v>953</v>
      </c>
      <c r="D174" s="94" t="s">
        <v>710</v>
      </c>
      <c r="E174" s="94" t="s">
        <v>108</v>
      </c>
      <c r="F174" s="94" t="s">
        <v>108</v>
      </c>
      <c r="G174" s="94">
        <v>1961</v>
      </c>
      <c r="H174" s="119">
        <v>4256</v>
      </c>
      <c r="I174" s="323" t="s">
        <v>109</v>
      </c>
      <c r="J174" s="324"/>
      <c r="K174" s="105" t="s">
        <v>947</v>
      </c>
      <c r="L174" s="5">
        <v>2</v>
      </c>
      <c r="M174" s="94" t="s">
        <v>963</v>
      </c>
      <c r="N174" s="94" t="s">
        <v>243</v>
      </c>
      <c r="O174" s="94" t="s">
        <v>964</v>
      </c>
      <c r="P174" s="94" t="s">
        <v>261</v>
      </c>
      <c r="Q174" s="100" t="s">
        <v>664</v>
      </c>
      <c r="R174" s="100" t="s">
        <v>664</v>
      </c>
      <c r="S174" s="100" t="s">
        <v>259</v>
      </c>
      <c r="T174" s="100" t="s">
        <v>664</v>
      </c>
      <c r="U174" s="100" t="s">
        <v>664</v>
      </c>
      <c r="V174" s="100"/>
      <c r="W174" s="100"/>
      <c r="X174" s="100"/>
      <c r="Y174" s="100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111"/>
      <c r="AU174" s="111"/>
      <c r="AV174" s="111"/>
      <c r="AW174" s="111"/>
      <c r="AX174" s="111"/>
      <c r="AY174" s="111"/>
      <c r="AZ174" s="111"/>
      <c r="BA174" s="111"/>
      <c r="BB174" s="111"/>
    </row>
    <row r="175" spans="1:54" s="8" customFormat="1" ht="64.5" customHeight="1" x14ac:dyDescent="0.2">
      <c r="A175" s="5">
        <v>3</v>
      </c>
      <c r="B175" s="136" t="s">
        <v>954</v>
      </c>
      <c r="C175" s="94" t="s">
        <v>955</v>
      </c>
      <c r="D175" s="94" t="s">
        <v>710</v>
      </c>
      <c r="E175" s="94" t="s">
        <v>108</v>
      </c>
      <c r="F175" s="94" t="s">
        <v>108</v>
      </c>
      <c r="G175" s="94">
        <v>2009</v>
      </c>
      <c r="H175" s="119">
        <v>1630349.25</v>
      </c>
      <c r="I175" s="323" t="s">
        <v>109</v>
      </c>
      <c r="J175" s="324"/>
      <c r="K175" s="105" t="s">
        <v>947</v>
      </c>
      <c r="L175" s="105">
        <v>3</v>
      </c>
      <c r="M175" s="94" t="s">
        <v>963</v>
      </c>
      <c r="N175" s="94" t="s">
        <v>961</v>
      </c>
      <c r="O175" s="94" t="s">
        <v>965</v>
      </c>
      <c r="P175" s="94" t="s">
        <v>257</v>
      </c>
      <c r="Q175" s="100" t="s">
        <v>261</v>
      </c>
      <c r="R175" s="100" t="s">
        <v>663</v>
      </c>
      <c r="S175" s="100" t="s">
        <v>663</v>
      </c>
      <c r="T175" s="100" t="s">
        <v>664</v>
      </c>
      <c r="U175" s="100" t="s">
        <v>662</v>
      </c>
      <c r="V175" s="100"/>
      <c r="W175" s="100"/>
      <c r="X175" s="100"/>
      <c r="Y175" s="100"/>
      <c r="Z175" s="111"/>
      <c r="AA175" s="111"/>
      <c r="AB175" s="111"/>
      <c r="AC175" s="111"/>
      <c r="AD175" s="111"/>
      <c r="AE175" s="111"/>
      <c r="AF175" s="111"/>
      <c r="AG175" s="111"/>
      <c r="AH175" s="111"/>
      <c r="AI175" s="111"/>
      <c r="AJ175" s="111"/>
      <c r="AK175" s="111"/>
      <c r="AL175" s="111"/>
      <c r="AM175" s="111"/>
      <c r="AN175" s="111"/>
      <c r="AO175" s="111"/>
      <c r="AP175" s="111"/>
      <c r="AQ175" s="111"/>
      <c r="AR175" s="111"/>
      <c r="AS175" s="111"/>
      <c r="AT175" s="111"/>
      <c r="AU175" s="111"/>
      <c r="AV175" s="111"/>
      <c r="AW175" s="111"/>
      <c r="AX175" s="111"/>
      <c r="AY175" s="111"/>
      <c r="AZ175" s="111"/>
      <c r="BA175" s="111"/>
      <c r="BB175" s="111"/>
    </row>
    <row r="176" spans="1:54" s="8" customFormat="1" ht="64.5" customHeight="1" x14ac:dyDescent="0.2">
      <c r="A176" s="5">
        <v>4</v>
      </c>
      <c r="B176" s="136" t="s">
        <v>956</v>
      </c>
      <c r="C176" s="94"/>
      <c r="D176" s="94" t="s">
        <v>710</v>
      </c>
      <c r="E176" s="94" t="s">
        <v>108</v>
      </c>
      <c r="F176" s="94" t="s">
        <v>108</v>
      </c>
      <c r="G176" s="94">
        <v>2008</v>
      </c>
      <c r="H176" s="119">
        <v>71348</v>
      </c>
      <c r="I176" s="323" t="s">
        <v>109</v>
      </c>
      <c r="J176" s="324"/>
      <c r="K176" s="105" t="s">
        <v>947</v>
      </c>
      <c r="L176" s="5">
        <v>4</v>
      </c>
      <c r="M176" s="324"/>
      <c r="N176" s="324"/>
      <c r="O176" s="324"/>
      <c r="P176" s="324"/>
      <c r="Q176" s="324"/>
      <c r="R176" s="324"/>
      <c r="S176" s="324"/>
      <c r="T176" s="324"/>
      <c r="U176" s="324"/>
      <c r="V176" s="160"/>
      <c r="W176" s="324"/>
      <c r="X176" s="105"/>
      <c r="Y176" s="6"/>
      <c r="Z176" s="111"/>
      <c r="AA176" s="111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111"/>
      <c r="AR176" s="111"/>
      <c r="AS176" s="111"/>
      <c r="AT176" s="111"/>
      <c r="AU176" s="111"/>
      <c r="AV176" s="111"/>
      <c r="AW176" s="111"/>
      <c r="AX176" s="111"/>
      <c r="AY176" s="111"/>
      <c r="AZ176" s="111"/>
      <c r="BA176" s="111"/>
      <c r="BB176" s="111"/>
    </row>
    <row r="177" spans="1:54" s="8" customFormat="1" ht="64.5" customHeight="1" x14ac:dyDescent="0.2">
      <c r="A177" s="5">
        <v>5</v>
      </c>
      <c r="B177" s="136" t="s">
        <v>957</v>
      </c>
      <c r="C177" s="94"/>
      <c r="D177" s="94" t="s">
        <v>710</v>
      </c>
      <c r="E177" s="94" t="s">
        <v>108</v>
      </c>
      <c r="F177" s="94" t="s">
        <v>108</v>
      </c>
      <c r="G177" s="94">
        <v>2008</v>
      </c>
      <c r="H177" s="119">
        <v>18300</v>
      </c>
      <c r="I177" s="323" t="s">
        <v>109</v>
      </c>
      <c r="J177" s="324"/>
      <c r="K177" s="105" t="s">
        <v>947</v>
      </c>
      <c r="L177" s="5">
        <v>5</v>
      </c>
      <c r="M177" s="324"/>
      <c r="N177" s="324"/>
      <c r="O177" s="324"/>
      <c r="P177" s="324"/>
      <c r="Q177" s="324"/>
      <c r="R177" s="324"/>
      <c r="S177" s="324"/>
      <c r="T177" s="324"/>
      <c r="U177" s="324"/>
      <c r="V177" s="160"/>
      <c r="W177" s="324"/>
      <c r="X177" s="105"/>
      <c r="Y177" s="6"/>
      <c r="Z177" s="111"/>
      <c r="AA177" s="111"/>
      <c r="AB177" s="111"/>
      <c r="AC177" s="111"/>
      <c r="AD177" s="111"/>
      <c r="AE177" s="11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T177" s="111"/>
      <c r="AU177" s="111"/>
      <c r="AV177" s="111"/>
      <c r="AW177" s="111"/>
      <c r="AX177" s="111"/>
      <c r="AY177" s="111"/>
      <c r="AZ177" s="111"/>
      <c r="BA177" s="111"/>
      <c r="BB177" s="111"/>
    </row>
    <row r="178" spans="1:54" s="8" customFormat="1" x14ac:dyDescent="0.2">
      <c r="A178" s="349" t="s">
        <v>0</v>
      </c>
      <c r="B178" s="349" t="s">
        <v>0</v>
      </c>
      <c r="C178" s="349"/>
      <c r="D178" s="349"/>
      <c r="E178" s="349"/>
      <c r="F178" s="349"/>
      <c r="G178" s="349"/>
      <c r="H178" s="156">
        <f>SUM(H173:H177)</f>
        <v>3578654.12</v>
      </c>
      <c r="I178" s="323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1"/>
      <c r="AT178" s="111"/>
      <c r="AU178" s="111"/>
      <c r="AV178" s="111"/>
      <c r="AW178" s="111"/>
      <c r="AX178" s="111"/>
      <c r="AY178" s="111"/>
      <c r="AZ178" s="111"/>
      <c r="BA178" s="111"/>
      <c r="BB178" s="111"/>
    </row>
    <row r="179" spans="1:54" s="42" customFormat="1" ht="12.75" customHeight="1" x14ac:dyDescent="0.2">
      <c r="A179" s="348" t="s">
        <v>990</v>
      </c>
      <c r="B179" s="348"/>
      <c r="C179" s="348"/>
      <c r="D179" s="348"/>
      <c r="E179" s="348"/>
      <c r="F179" s="348"/>
      <c r="G179" s="348"/>
      <c r="H179" s="348"/>
      <c r="I179" s="321"/>
      <c r="J179" s="41"/>
      <c r="K179" s="38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53"/>
      <c r="AT179" s="253"/>
      <c r="AU179" s="253"/>
      <c r="AV179" s="253"/>
      <c r="AW179" s="253"/>
      <c r="AX179" s="253"/>
      <c r="AY179" s="253"/>
      <c r="AZ179" s="253"/>
      <c r="BA179" s="253"/>
      <c r="BB179" s="253"/>
    </row>
    <row r="180" spans="1:54" s="8" customFormat="1" ht="30" customHeight="1" x14ac:dyDescent="0.2">
      <c r="A180" s="5">
        <v>1</v>
      </c>
      <c r="B180" s="262" t="s">
        <v>789</v>
      </c>
      <c r="C180" s="346" t="s">
        <v>816</v>
      </c>
      <c r="D180" s="94" t="s">
        <v>236</v>
      </c>
      <c r="E180" s="159" t="s">
        <v>237</v>
      </c>
      <c r="F180" s="105" t="s">
        <v>237</v>
      </c>
      <c r="G180" s="212">
        <v>1971</v>
      </c>
      <c r="H180" s="258">
        <v>126803.86</v>
      </c>
      <c r="I180" s="323" t="s">
        <v>109</v>
      </c>
      <c r="J180" s="356" t="s">
        <v>994</v>
      </c>
      <c r="K180" s="105" t="s">
        <v>986</v>
      </c>
      <c r="L180" s="5">
        <v>1</v>
      </c>
      <c r="M180" s="212" t="s">
        <v>996</v>
      </c>
      <c r="N180" s="212" t="s">
        <v>997</v>
      </c>
      <c r="O180" s="212" t="s">
        <v>833</v>
      </c>
      <c r="P180" s="94" t="s">
        <v>257</v>
      </c>
      <c r="Q180" s="94" t="s">
        <v>257</v>
      </c>
      <c r="R180" s="94" t="s">
        <v>257</v>
      </c>
      <c r="S180" s="94" t="s">
        <v>257</v>
      </c>
      <c r="T180" s="94" t="s">
        <v>664</v>
      </c>
      <c r="U180" s="94" t="s">
        <v>257</v>
      </c>
      <c r="V180" s="212">
        <v>725.84</v>
      </c>
      <c r="W180" s="266">
        <v>2</v>
      </c>
      <c r="X180" s="267" t="s">
        <v>236</v>
      </c>
      <c r="Y180" s="100" t="s">
        <v>237</v>
      </c>
      <c r="Z180" s="111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</row>
    <row r="181" spans="1:54" s="8" customFormat="1" ht="53.25" customHeight="1" x14ac:dyDescent="0.2">
      <c r="A181" s="5">
        <v>2</v>
      </c>
      <c r="B181" s="268" t="s">
        <v>995</v>
      </c>
      <c r="C181" s="346"/>
      <c r="D181" s="94" t="s">
        <v>236</v>
      </c>
      <c r="E181" s="159" t="s">
        <v>237</v>
      </c>
      <c r="F181" s="105" t="s">
        <v>237</v>
      </c>
      <c r="G181" s="212">
        <v>1994</v>
      </c>
      <c r="H181" s="263">
        <f>98406+223584.77</f>
        <v>321990.77</v>
      </c>
      <c r="I181" s="323" t="s">
        <v>109</v>
      </c>
      <c r="J181" s="356"/>
      <c r="K181" s="105" t="s">
        <v>986</v>
      </c>
      <c r="L181" s="5">
        <v>2</v>
      </c>
      <c r="M181" s="324"/>
      <c r="N181" s="324"/>
      <c r="O181" s="324"/>
      <c r="P181" s="324"/>
      <c r="Q181" s="324"/>
      <c r="R181" s="324"/>
      <c r="S181" s="324"/>
      <c r="T181" s="324"/>
      <c r="U181" s="324"/>
      <c r="V181" s="160"/>
      <c r="W181" s="324"/>
      <c r="X181" s="105"/>
      <c r="Y181" s="6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</row>
    <row r="182" spans="1:54" s="8" customFormat="1" ht="30" customHeight="1" x14ac:dyDescent="0.2">
      <c r="A182" s="5">
        <v>3</v>
      </c>
      <c r="B182" s="257" t="s">
        <v>991</v>
      </c>
      <c r="C182" s="346"/>
      <c r="D182" s="94" t="s">
        <v>236</v>
      </c>
      <c r="E182" s="159" t="s">
        <v>237</v>
      </c>
      <c r="F182" s="105" t="s">
        <v>237</v>
      </c>
      <c r="G182" s="212">
        <v>2010</v>
      </c>
      <c r="H182" s="258">
        <v>16919.78</v>
      </c>
      <c r="I182" s="323" t="s">
        <v>109</v>
      </c>
      <c r="J182" s="356"/>
      <c r="K182" s="105" t="s">
        <v>986</v>
      </c>
      <c r="L182" s="5">
        <v>3</v>
      </c>
      <c r="M182" s="324"/>
      <c r="N182" s="324"/>
      <c r="O182" s="324"/>
      <c r="P182" s="324"/>
      <c r="Q182" s="324"/>
      <c r="R182" s="324"/>
      <c r="S182" s="324"/>
      <c r="T182" s="324"/>
      <c r="U182" s="324"/>
      <c r="V182" s="160"/>
      <c r="W182" s="324"/>
      <c r="X182" s="105"/>
      <c r="Y182" s="6"/>
      <c r="Z182" s="111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</row>
    <row r="183" spans="1:54" s="8" customFormat="1" ht="30" customHeight="1" x14ac:dyDescent="0.2">
      <c r="A183" s="5">
        <v>4</v>
      </c>
      <c r="B183" s="257" t="s">
        <v>992</v>
      </c>
      <c r="C183" s="346"/>
      <c r="D183" s="94" t="s">
        <v>236</v>
      </c>
      <c r="E183" s="159" t="s">
        <v>237</v>
      </c>
      <c r="F183" s="105" t="s">
        <v>237</v>
      </c>
      <c r="G183" s="212">
        <v>2011</v>
      </c>
      <c r="H183" s="258">
        <v>10700</v>
      </c>
      <c r="I183" s="323" t="s">
        <v>109</v>
      </c>
      <c r="J183" s="356"/>
      <c r="K183" s="105" t="s">
        <v>986</v>
      </c>
      <c r="L183" s="5">
        <v>4</v>
      </c>
      <c r="M183" s="324"/>
      <c r="N183" s="324"/>
      <c r="O183" s="324"/>
      <c r="P183" s="324"/>
      <c r="Q183" s="324"/>
      <c r="R183" s="324"/>
      <c r="S183" s="324"/>
      <c r="T183" s="324"/>
      <c r="U183" s="324"/>
      <c r="V183" s="160"/>
      <c r="W183" s="324"/>
      <c r="X183" s="105"/>
      <c r="Y183" s="6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T183" s="111"/>
      <c r="AU183" s="111"/>
      <c r="AV183" s="111"/>
      <c r="AW183" s="111"/>
      <c r="AX183" s="111"/>
      <c r="AY183" s="111"/>
      <c r="AZ183" s="111"/>
      <c r="BA183" s="111"/>
      <c r="BB183" s="111"/>
    </row>
    <row r="184" spans="1:54" s="8" customFormat="1" ht="30" customHeight="1" x14ac:dyDescent="0.2">
      <c r="A184" s="5">
        <v>5</v>
      </c>
      <c r="B184" s="257" t="s">
        <v>993</v>
      </c>
      <c r="C184" s="346"/>
      <c r="D184" s="94" t="s">
        <v>236</v>
      </c>
      <c r="E184" s="159" t="s">
        <v>237</v>
      </c>
      <c r="F184" s="105" t="s">
        <v>237</v>
      </c>
      <c r="G184" s="212"/>
      <c r="H184" s="258">
        <v>15048</v>
      </c>
      <c r="I184" s="323" t="s">
        <v>109</v>
      </c>
      <c r="J184" s="356"/>
      <c r="K184" s="105" t="s">
        <v>986</v>
      </c>
      <c r="L184" s="5">
        <v>5</v>
      </c>
      <c r="M184" s="324"/>
      <c r="N184" s="324"/>
      <c r="O184" s="324"/>
      <c r="P184" s="324"/>
      <c r="Q184" s="324"/>
      <c r="R184" s="324"/>
      <c r="S184" s="324"/>
      <c r="T184" s="324"/>
      <c r="U184" s="324"/>
      <c r="V184" s="160"/>
      <c r="W184" s="324"/>
      <c r="X184" s="105"/>
      <c r="Y184" s="6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11"/>
      <c r="AY184" s="111"/>
      <c r="AZ184" s="111"/>
      <c r="BA184" s="111"/>
      <c r="BB184" s="111"/>
    </row>
    <row r="185" spans="1:54" s="8" customFormat="1" x14ac:dyDescent="0.2">
      <c r="A185" s="349" t="s">
        <v>0</v>
      </c>
      <c r="B185" s="349" t="s">
        <v>0</v>
      </c>
      <c r="C185" s="349"/>
      <c r="D185" s="349"/>
      <c r="E185" s="349"/>
      <c r="F185" s="349"/>
      <c r="G185" s="349"/>
      <c r="H185" s="156">
        <f>SUM(H180:H184)</f>
        <v>491462.41000000003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111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  <c r="AR185" s="111"/>
      <c r="AS185" s="111"/>
      <c r="AT185" s="111"/>
      <c r="AU185" s="111"/>
      <c r="AV185" s="111"/>
      <c r="AW185" s="111"/>
      <c r="AX185" s="111"/>
      <c r="AY185" s="111"/>
      <c r="AZ185" s="111"/>
      <c r="BA185" s="111"/>
      <c r="BB185" s="111"/>
    </row>
    <row r="186" spans="1:54" s="42" customFormat="1" ht="12.75" customHeight="1" x14ac:dyDescent="0.2">
      <c r="A186" s="348" t="s">
        <v>1012</v>
      </c>
      <c r="B186" s="348"/>
      <c r="C186" s="348"/>
      <c r="D186" s="348"/>
      <c r="E186" s="348"/>
      <c r="F186" s="348"/>
      <c r="G186" s="348"/>
      <c r="H186" s="348"/>
      <c r="I186" s="321"/>
      <c r="J186" s="41"/>
      <c r="K186" s="38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53"/>
      <c r="AT186" s="253"/>
      <c r="AU186" s="253"/>
      <c r="AV186" s="253"/>
      <c r="AW186" s="253"/>
      <c r="AX186" s="253"/>
      <c r="AY186" s="253"/>
      <c r="AZ186" s="253"/>
      <c r="BA186" s="253"/>
      <c r="BB186" s="253"/>
    </row>
    <row r="187" spans="1:54" s="8" customFormat="1" ht="126.75" customHeight="1" x14ac:dyDescent="0.2">
      <c r="A187" s="5">
        <v>1</v>
      </c>
      <c r="B187" s="152" t="s">
        <v>1013</v>
      </c>
      <c r="C187" s="324" t="s">
        <v>1014</v>
      </c>
      <c r="D187" s="324" t="s">
        <v>236</v>
      </c>
      <c r="E187" s="105"/>
      <c r="F187" s="324" t="s">
        <v>236</v>
      </c>
      <c r="G187" s="324" t="s">
        <v>1375</v>
      </c>
      <c r="H187" s="213">
        <v>513000</v>
      </c>
      <c r="I187" s="323" t="s">
        <v>716</v>
      </c>
      <c r="J187" s="323" t="s">
        <v>1022</v>
      </c>
      <c r="K187" s="105" t="s">
        <v>1009</v>
      </c>
      <c r="L187" s="5">
        <v>1</v>
      </c>
      <c r="M187" s="324" t="s">
        <v>1025</v>
      </c>
      <c r="N187" s="324" t="s">
        <v>1026</v>
      </c>
      <c r="O187" s="324" t="s">
        <v>1027</v>
      </c>
      <c r="P187" s="324" t="s">
        <v>1028</v>
      </c>
      <c r="Q187" s="324" t="s">
        <v>1029</v>
      </c>
      <c r="R187" s="324" t="s">
        <v>1028</v>
      </c>
      <c r="S187" s="324" t="s">
        <v>1029</v>
      </c>
      <c r="T187" s="324" t="s">
        <v>1030</v>
      </c>
      <c r="U187" s="324" t="s">
        <v>1028</v>
      </c>
      <c r="V187" s="324">
        <v>223.6</v>
      </c>
      <c r="W187" s="324">
        <v>1</v>
      </c>
      <c r="X187" s="324" t="s">
        <v>236</v>
      </c>
      <c r="Y187" s="324" t="s">
        <v>237</v>
      </c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1"/>
      <c r="AW187" s="111"/>
      <c r="AX187" s="111"/>
      <c r="AY187" s="111"/>
      <c r="AZ187" s="111"/>
      <c r="BA187" s="111"/>
      <c r="BB187" s="111"/>
    </row>
    <row r="188" spans="1:54" s="8" customFormat="1" ht="33" customHeight="1" x14ac:dyDescent="0.2">
      <c r="A188" s="5">
        <v>2</v>
      </c>
      <c r="B188" s="152" t="s">
        <v>1015</v>
      </c>
      <c r="C188" s="324"/>
      <c r="D188" s="324"/>
      <c r="E188" s="105" t="s">
        <v>237</v>
      </c>
      <c r="F188" s="105"/>
      <c r="G188" s="324"/>
      <c r="H188" s="151">
        <v>121929</v>
      </c>
      <c r="I188" s="323" t="s">
        <v>109</v>
      </c>
      <c r="J188" s="98"/>
      <c r="K188" s="105" t="s">
        <v>1009</v>
      </c>
      <c r="L188" s="5">
        <v>2</v>
      </c>
      <c r="M188" s="324"/>
      <c r="N188" s="324"/>
      <c r="O188" s="324"/>
      <c r="P188" s="324"/>
      <c r="Q188" s="324"/>
      <c r="R188" s="324"/>
      <c r="S188" s="324"/>
      <c r="T188" s="324"/>
      <c r="U188" s="324"/>
      <c r="V188" s="160"/>
      <c r="W188" s="324"/>
      <c r="X188" s="105"/>
      <c r="Y188" s="6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1"/>
      <c r="AW188" s="111"/>
      <c r="AX188" s="111"/>
      <c r="AY188" s="111"/>
      <c r="AZ188" s="111"/>
      <c r="BA188" s="111"/>
      <c r="BB188" s="111"/>
    </row>
    <row r="189" spans="1:54" s="8" customFormat="1" ht="33" customHeight="1" x14ac:dyDescent="0.2">
      <c r="A189" s="5">
        <v>3</v>
      </c>
      <c r="B189" s="152" t="s">
        <v>1016</v>
      </c>
      <c r="C189" s="324"/>
      <c r="D189" s="324"/>
      <c r="E189" s="105" t="s">
        <v>237</v>
      </c>
      <c r="F189" s="105"/>
      <c r="G189" s="324"/>
      <c r="H189" s="151">
        <v>5494</v>
      </c>
      <c r="I189" s="323" t="s">
        <v>109</v>
      </c>
      <c r="J189" s="98"/>
      <c r="K189" s="105" t="s">
        <v>1009</v>
      </c>
      <c r="L189" s="5">
        <v>3</v>
      </c>
      <c r="M189" s="324"/>
      <c r="N189" s="324"/>
      <c r="O189" s="324"/>
      <c r="P189" s="324"/>
      <c r="Q189" s="324"/>
      <c r="R189" s="324"/>
      <c r="S189" s="324"/>
      <c r="T189" s="324"/>
      <c r="U189" s="324"/>
      <c r="V189" s="160"/>
      <c r="W189" s="324"/>
      <c r="X189" s="105"/>
      <c r="Y189" s="6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T189" s="111"/>
      <c r="AU189" s="111"/>
      <c r="AV189" s="111"/>
      <c r="AW189" s="111"/>
      <c r="AX189" s="111"/>
      <c r="AY189" s="111"/>
      <c r="AZ189" s="111"/>
      <c r="BA189" s="111"/>
      <c r="BB189" s="111"/>
    </row>
    <row r="190" spans="1:54" s="8" customFormat="1" ht="33" customHeight="1" x14ac:dyDescent="0.2">
      <c r="A190" s="5">
        <v>4</v>
      </c>
      <c r="B190" s="152" t="s">
        <v>784</v>
      </c>
      <c r="C190" s="324"/>
      <c r="D190" s="324"/>
      <c r="E190" s="324"/>
      <c r="F190" s="324"/>
      <c r="G190" s="324"/>
      <c r="H190" s="151">
        <v>10764</v>
      </c>
      <c r="I190" s="323" t="s">
        <v>109</v>
      </c>
      <c r="J190" s="98"/>
      <c r="K190" s="105" t="s">
        <v>1009</v>
      </c>
      <c r="L190" s="5">
        <v>4</v>
      </c>
      <c r="M190" s="324"/>
      <c r="N190" s="324"/>
      <c r="O190" s="324"/>
      <c r="P190" s="324"/>
      <c r="Q190" s="324"/>
      <c r="R190" s="324"/>
      <c r="S190" s="324"/>
      <c r="T190" s="324"/>
      <c r="U190" s="324"/>
      <c r="V190" s="160"/>
      <c r="W190" s="324"/>
      <c r="X190" s="105"/>
      <c r="Y190" s="6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T190" s="111"/>
      <c r="AU190" s="111"/>
      <c r="AV190" s="111"/>
      <c r="AW190" s="111"/>
      <c r="AX190" s="111"/>
      <c r="AY190" s="111"/>
      <c r="AZ190" s="111"/>
      <c r="BA190" s="111"/>
      <c r="BB190" s="111"/>
    </row>
    <row r="191" spans="1:54" s="8" customFormat="1" ht="33" customHeight="1" x14ac:dyDescent="0.2">
      <c r="A191" s="5">
        <v>5</v>
      </c>
      <c r="B191" s="152" t="s">
        <v>1017</v>
      </c>
      <c r="C191" s="324"/>
      <c r="D191" s="324"/>
      <c r="E191" s="324"/>
      <c r="F191" s="324"/>
      <c r="G191" s="105">
        <v>2006</v>
      </c>
      <c r="H191" s="151">
        <v>52270.35</v>
      </c>
      <c r="I191" s="323" t="s">
        <v>109</v>
      </c>
      <c r="J191" s="98"/>
      <c r="K191" s="105" t="s">
        <v>1009</v>
      </c>
      <c r="L191" s="5">
        <v>5</v>
      </c>
      <c r="M191" s="324"/>
      <c r="N191" s="324"/>
      <c r="O191" s="324"/>
      <c r="P191" s="324"/>
      <c r="Q191" s="324"/>
      <c r="R191" s="324"/>
      <c r="S191" s="324"/>
      <c r="T191" s="324"/>
      <c r="U191" s="324"/>
      <c r="V191" s="160"/>
      <c r="W191" s="324"/>
      <c r="X191" s="105"/>
      <c r="Y191" s="6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11"/>
      <c r="AT191" s="111"/>
      <c r="AU191" s="111"/>
      <c r="AV191" s="111"/>
      <c r="AW191" s="111"/>
      <c r="AX191" s="111"/>
      <c r="AY191" s="111"/>
      <c r="AZ191" s="111"/>
      <c r="BA191" s="111"/>
      <c r="BB191" s="111"/>
    </row>
    <row r="192" spans="1:54" s="8" customFormat="1" ht="33" customHeight="1" x14ac:dyDescent="0.2">
      <c r="A192" s="5">
        <v>6</v>
      </c>
      <c r="B192" s="152" t="s">
        <v>1018</v>
      </c>
      <c r="C192" s="324"/>
      <c r="D192" s="324"/>
      <c r="E192" s="324"/>
      <c r="F192" s="324"/>
      <c r="G192" s="105">
        <v>2007</v>
      </c>
      <c r="H192" s="151">
        <v>3845</v>
      </c>
      <c r="I192" s="323" t="s">
        <v>109</v>
      </c>
      <c r="J192" s="105" t="s">
        <v>1023</v>
      </c>
      <c r="K192" s="105" t="s">
        <v>1009</v>
      </c>
      <c r="L192" s="5">
        <v>6</v>
      </c>
      <c r="M192" s="324"/>
      <c r="N192" s="324"/>
      <c r="O192" s="324"/>
      <c r="P192" s="324"/>
      <c r="Q192" s="324"/>
      <c r="R192" s="324"/>
      <c r="S192" s="324"/>
      <c r="T192" s="324"/>
      <c r="U192" s="324"/>
      <c r="V192" s="160"/>
      <c r="W192" s="324"/>
      <c r="X192" s="105"/>
      <c r="Y192" s="6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111"/>
    </row>
    <row r="193" spans="1:54" s="8" customFormat="1" ht="33" customHeight="1" x14ac:dyDescent="0.2">
      <c r="A193" s="5">
        <v>7</v>
      </c>
      <c r="B193" s="152" t="s">
        <v>1019</v>
      </c>
      <c r="C193" s="324"/>
      <c r="D193" s="324"/>
      <c r="E193" s="324"/>
      <c r="F193" s="324"/>
      <c r="G193" s="105"/>
      <c r="H193" s="151">
        <v>6387.78</v>
      </c>
      <c r="I193" s="323" t="s">
        <v>109</v>
      </c>
      <c r="J193" s="105" t="s">
        <v>1024</v>
      </c>
      <c r="K193" s="105" t="s">
        <v>1009</v>
      </c>
      <c r="L193" s="5">
        <v>7</v>
      </c>
      <c r="M193" s="324"/>
      <c r="N193" s="324"/>
      <c r="O193" s="324"/>
      <c r="P193" s="324"/>
      <c r="Q193" s="324"/>
      <c r="R193" s="324"/>
      <c r="S193" s="324"/>
      <c r="T193" s="324"/>
      <c r="U193" s="324"/>
      <c r="V193" s="160"/>
      <c r="W193" s="324"/>
      <c r="X193" s="105"/>
      <c r="Y193" s="6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  <c r="AR193" s="111"/>
      <c r="AS193" s="111"/>
      <c r="AT193" s="111"/>
      <c r="AU193" s="111"/>
      <c r="AV193" s="111"/>
      <c r="AW193" s="111"/>
      <c r="AX193" s="111"/>
      <c r="AY193" s="111"/>
      <c r="AZ193" s="111"/>
      <c r="BA193" s="111"/>
      <c r="BB193" s="111"/>
    </row>
    <row r="194" spans="1:54" s="8" customFormat="1" ht="33" customHeight="1" x14ac:dyDescent="0.2">
      <c r="A194" s="5">
        <v>8</v>
      </c>
      <c r="B194" s="152" t="s">
        <v>1020</v>
      </c>
      <c r="C194" s="324"/>
      <c r="D194" s="324"/>
      <c r="E194" s="324"/>
      <c r="F194" s="324"/>
      <c r="G194" s="105"/>
      <c r="H194" s="151">
        <v>1100</v>
      </c>
      <c r="I194" s="323" t="s">
        <v>109</v>
      </c>
      <c r="J194" s="105" t="s">
        <v>1024</v>
      </c>
      <c r="K194" s="105" t="s">
        <v>1009</v>
      </c>
      <c r="L194" s="5">
        <v>8</v>
      </c>
      <c r="M194" s="324"/>
      <c r="N194" s="324"/>
      <c r="O194" s="324"/>
      <c r="P194" s="324"/>
      <c r="Q194" s="324"/>
      <c r="R194" s="324"/>
      <c r="S194" s="324"/>
      <c r="T194" s="324"/>
      <c r="U194" s="324"/>
      <c r="V194" s="160"/>
      <c r="W194" s="324"/>
      <c r="X194" s="105"/>
      <c r="Y194" s="6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T194" s="111"/>
      <c r="AU194" s="111"/>
      <c r="AV194" s="111"/>
      <c r="AW194" s="111"/>
      <c r="AX194" s="111"/>
      <c r="AY194" s="111"/>
      <c r="AZ194" s="111"/>
      <c r="BA194" s="111"/>
      <c r="BB194" s="111"/>
    </row>
    <row r="195" spans="1:54" s="8" customFormat="1" ht="33" customHeight="1" x14ac:dyDescent="0.2">
      <c r="A195" s="5">
        <v>9</v>
      </c>
      <c r="B195" s="97" t="s">
        <v>1021</v>
      </c>
      <c r="C195" s="97"/>
      <c r="D195" s="324"/>
      <c r="E195" s="324"/>
      <c r="F195" s="324"/>
      <c r="G195" s="97"/>
      <c r="H195" s="214">
        <v>15341.89</v>
      </c>
      <c r="I195" s="323" t="s">
        <v>109</v>
      </c>
      <c r="J195" s="98"/>
      <c r="K195" s="105" t="s">
        <v>1009</v>
      </c>
      <c r="L195" s="5">
        <v>10</v>
      </c>
      <c r="M195" s="324"/>
      <c r="N195" s="324"/>
      <c r="O195" s="324"/>
      <c r="P195" s="324"/>
      <c r="Q195" s="324"/>
      <c r="R195" s="324"/>
      <c r="S195" s="324"/>
      <c r="T195" s="324"/>
      <c r="U195" s="324"/>
      <c r="V195" s="160"/>
      <c r="W195" s="324"/>
      <c r="X195" s="105"/>
      <c r="Y195" s="6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  <c r="AR195" s="111"/>
      <c r="AS195" s="111"/>
      <c r="AT195" s="111"/>
      <c r="AU195" s="111"/>
      <c r="AV195" s="111"/>
      <c r="AW195" s="111"/>
      <c r="AX195" s="111"/>
      <c r="AY195" s="111"/>
      <c r="AZ195" s="111"/>
      <c r="BA195" s="111"/>
      <c r="BB195" s="111"/>
    </row>
    <row r="196" spans="1:54" s="8" customFormat="1" x14ac:dyDescent="0.2">
      <c r="A196" s="349" t="s">
        <v>0</v>
      </c>
      <c r="B196" s="349" t="s">
        <v>0</v>
      </c>
      <c r="C196" s="349"/>
      <c r="D196" s="349"/>
      <c r="E196" s="349"/>
      <c r="F196" s="349"/>
      <c r="G196" s="349"/>
      <c r="H196" s="156">
        <f>SUM(H187:H195)</f>
        <v>730132.02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  <c r="AR196" s="111"/>
      <c r="AS196" s="111"/>
      <c r="AT196" s="111"/>
      <c r="AU196" s="111"/>
      <c r="AV196" s="111"/>
      <c r="AW196" s="111"/>
      <c r="AX196" s="111"/>
      <c r="AY196" s="111"/>
      <c r="AZ196" s="111"/>
      <c r="BA196" s="111"/>
      <c r="BB196" s="111"/>
    </row>
    <row r="197" spans="1:54" s="42" customFormat="1" ht="12.75" customHeight="1" x14ac:dyDescent="0.2">
      <c r="A197" s="348" t="s">
        <v>1059</v>
      </c>
      <c r="B197" s="348"/>
      <c r="C197" s="348"/>
      <c r="D197" s="348"/>
      <c r="E197" s="348"/>
      <c r="F197" s="348"/>
      <c r="G197" s="348"/>
      <c r="H197" s="348"/>
      <c r="I197" s="321"/>
      <c r="J197" s="41"/>
      <c r="K197" s="38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253"/>
      <c r="AA197" s="253"/>
      <c r="AB197" s="253"/>
      <c r="AC197" s="253"/>
      <c r="AD197" s="253"/>
      <c r="AE197" s="253"/>
      <c r="AF197" s="253"/>
      <c r="AG197" s="253"/>
      <c r="AH197" s="253"/>
      <c r="AI197" s="253"/>
      <c r="AJ197" s="253"/>
      <c r="AK197" s="253"/>
      <c r="AL197" s="253"/>
      <c r="AM197" s="253"/>
      <c r="AN197" s="253"/>
      <c r="AO197" s="253"/>
      <c r="AP197" s="253"/>
      <c r="AQ197" s="253"/>
      <c r="AR197" s="253"/>
      <c r="AS197" s="253"/>
      <c r="AT197" s="253"/>
      <c r="AU197" s="253"/>
      <c r="AV197" s="253"/>
      <c r="AW197" s="253"/>
      <c r="AX197" s="253"/>
      <c r="AY197" s="253"/>
      <c r="AZ197" s="253"/>
      <c r="BA197" s="253"/>
      <c r="BB197" s="253"/>
    </row>
    <row r="198" spans="1:54" s="8" customFormat="1" ht="71.25" customHeight="1" x14ac:dyDescent="0.2">
      <c r="A198" s="5">
        <v>1</v>
      </c>
      <c r="B198" s="136" t="s">
        <v>1060</v>
      </c>
      <c r="C198" s="94" t="s">
        <v>1376</v>
      </c>
      <c r="D198" s="94" t="s">
        <v>236</v>
      </c>
      <c r="E198" s="159" t="s">
        <v>237</v>
      </c>
      <c r="F198" s="105" t="s">
        <v>237</v>
      </c>
      <c r="G198" s="94"/>
      <c r="H198" s="119">
        <v>200244.73</v>
      </c>
      <c r="I198" s="323" t="s">
        <v>109</v>
      </c>
      <c r="J198" s="94" t="s">
        <v>1073</v>
      </c>
      <c r="K198" s="105" t="s">
        <v>1055</v>
      </c>
      <c r="L198" s="5">
        <v>1</v>
      </c>
      <c r="M198" s="94" t="s">
        <v>904</v>
      </c>
      <c r="N198" s="94" t="s">
        <v>1078</v>
      </c>
      <c r="O198" s="94" t="s">
        <v>1079</v>
      </c>
      <c r="P198" s="94" t="s">
        <v>261</v>
      </c>
      <c r="Q198" s="100" t="s">
        <v>261</v>
      </c>
      <c r="R198" s="100" t="s">
        <v>261</v>
      </c>
      <c r="S198" s="100" t="s">
        <v>261</v>
      </c>
      <c r="T198" s="100" t="s">
        <v>258</v>
      </c>
      <c r="U198" s="100" t="s">
        <v>257</v>
      </c>
      <c r="V198" s="100">
        <v>409.52</v>
      </c>
      <c r="W198" s="94" t="s">
        <v>1083</v>
      </c>
      <c r="X198" s="100" t="s">
        <v>1082</v>
      </c>
      <c r="Y198" s="100" t="s">
        <v>237</v>
      </c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  <c r="AR198" s="111"/>
      <c r="AS198" s="111"/>
      <c r="AT198" s="111"/>
      <c r="AU198" s="111"/>
      <c r="AV198" s="111"/>
      <c r="AW198" s="111"/>
      <c r="AX198" s="111"/>
      <c r="AY198" s="111"/>
      <c r="AZ198" s="111"/>
      <c r="BA198" s="111"/>
      <c r="BB198" s="111"/>
    </row>
    <row r="199" spans="1:54" s="8" customFormat="1" ht="47.25" customHeight="1" x14ac:dyDescent="0.2">
      <c r="A199" s="5">
        <v>2</v>
      </c>
      <c r="B199" s="136" t="s">
        <v>1061</v>
      </c>
      <c r="C199" s="94" t="s">
        <v>1376</v>
      </c>
      <c r="D199" s="94" t="s">
        <v>236</v>
      </c>
      <c r="E199" s="159" t="s">
        <v>237</v>
      </c>
      <c r="F199" s="105" t="s">
        <v>237</v>
      </c>
      <c r="G199" s="94">
        <v>2002</v>
      </c>
      <c r="H199" s="119">
        <v>152422.81</v>
      </c>
      <c r="I199" s="323" t="s">
        <v>109</v>
      </c>
      <c r="J199" s="94" t="s">
        <v>1074</v>
      </c>
      <c r="K199" s="105" t="s">
        <v>1055</v>
      </c>
      <c r="L199" s="5">
        <v>2</v>
      </c>
      <c r="M199" s="94" t="s">
        <v>1080</v>
      </c>
      <c r="N199" s="94" t="s">
        <v>664</v>
      </c>
      <c r="O199" s="94" t="s">
        <v>1081</v>
      </c>
      <c r="P199" s="94" t="s">
        <v>261</v>
      </c>
      <c r="Q199" s="100" t="s">
        <v>261</v>
      </c>
      <c r="R199" s="100" t="s">
        <v>261</v>
      </c>
      <c r="S199" s="100" t="s">
        <v>261</v>
      </c>
      <c r="T199" s="100" t="s">
        <v>258</v>
      </c>
      <c r="U199" s="100" t="s">
        <v>257</v>
      </c>
      <c r="V199" s="100">
        <v>169.2</v>
      </c>
      <c r="W199" s="100">
        <v>1</v>
      </c>
      <c r="X199" s="100" t="s">
        <v>237</v>
      </c>
      <c r="Y199" s="100" t="s">
        <v>237</v>
      </c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1"/>
      <c r="AY199" s="111"/>
      <c r="AZ199" s="111"/>
      <c r="BA199" s="111"/>
      <c r="BB199" s="111"/>
    </row>
    <row r="200" spans="1:54" s="8" customFormat="1" ht="34.5" customHeight="1" x14ac:dyDescent="0.2">
      <c r="A200" s="5">
        <v>3</v>
      </c>
      <c r="B200" s="136" t="s">
        <v>1062</v>
      </c>
      <c r="C200" s="94"/>
      <c r="D200" s="94" t="s">
        <v>236</v>
      </c>
      <c r="E200" s="159" t="s">
        <v>237</v>
      </c>
      <c r="F200" s="105" t="s">
        <v>237</v>
      </c>
      <c r="G200" s="94">
        <v>2009</v>
      </c>
      <c r="H200" s="119">
        <v>40000</v>
      </c>
      <c r="I200" s="323" t="s">
        <v>109</v>
      </c>
      <c r="J200" s="94" t="s">
        <v>1075</v>
      </c>
      <c r="K200" s="105" t="s">
        <v>1055</v>
      </c>
      <c r="L200" s="5">
        <v>3</v>
      </c>
      <c r="M200" s="94" t="s">
        <v>1080</v>
      </c>
      <c r="N200" s="94" t="s">
        <v>664</v>
      </c>
      <c r="O200" s="94" t="s">
        <v>1081</v>
      </c>
      <c r="P200" s="94" t="s">
        <v>261</v>
      </c>
      <c r="Q200" s="100" t="s">
        <v>261</v>
      </c>
      <c r="R200" s="100" t="s">
        <v>261</v>
      </c>
      <c r="S200" s="100" t="s">
        <v>261</v>
      </c>
      <c r="T200" s="100" t="s">
        <v>258</v>
      </c>
      <c r="U200" s="100" t="s">
        <v>257</v>
      </c>
      <c r="V200" s="100"/>
      <c r="W200" s="100">
        <v>1</v>
      </c>
      <c r="X200" s="100" t="s">
        <v>237</v>
      </c>
      <c r="Y200" s="100" t="s">
        <v>237</v>
      </c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</row>
    <row r="201" spans="1:54" s="8" customFormat="1" ht="34.5" customHeight="1" x14ac:dyDescent="0.2">
      <c r="A201" s="5">
        <v>4</v>
      </c>
      <c r="B201" s="136" t="s">
        <v>1063</v>
      </c>
      <c r="C201" s="94" t="s">
        <v>1376</v>
      </c>
      <c r="D201" s="94" t="s">
        <v>236</v>
      </c>
      <c r="E201" s="159" t="s">
        <v>237</v>
      </c>
      <c r="F201" s="105" t="s">
        <v>237</v>
      </c>
      <c r="G201" s="94">
        <v>2005</v>
      </c>
      <c r="H201" s="119">
        <v>14872.49</v>
      </c>
      <c r="I201" s="323" t="s">
        <v>109</v>
      </c>
      <c r="J201" s="94" t="s">
        <v>1076</v>
      </c>
      <c r="K201" s="105" t="s">
        <v>1055</v>
      </c>
      <c r="L201" s="5">
        <v>4</v>
      </c>
      <c r="M201" s="324"/>
      <c r="N201" s="324"/>
      <c r="O201" s="324"/>
      <c r="P201" s="324"/>
      <c r="Q201" s="324"/>
      <c r="R201" s="324"/>
      <c r="S201" s="324"/>
      <c r="T201" s="324"/>
      <c r="U201" s="324"/>
      <c r="V201" s="160"/>
      <c r="W201" s="324"/>
      <c r="X201" s="105"/>
      <c r="Y201" s="6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</row>
    <row r="202" spans="1:54" s="8" customFormat="1" ht="34.5" customHeight="1" x14ac:dyDescent="0.2">
      <c r="A202" s="5">
        <v>5</v>
      </c>
      <c r="B202" s="136" t="s">
        <v>1064</v>
      </c>
      <c r="C202" s="94"/>
      <c r="D202" s="94" t="s">
        <v>236</v>
      </c>
      <c r="E202" s="159" t="s">
        <v>237</v>
      </c>
      <c r="F202" s="105" t="s">
        <v>237</v>
      </c>
      <c r="G202" s="94">
        <v>2018</v>
      </c>
      <c r="H202" s="119">
        <v>5000</v>
      </c>
      <c r="I202" s="323" t="s">
        <v>109</v>
      </c>
      <c r="J202" s="94" t="s">
        <v>1076</v>
      </c>
      <c r="K202" s="105" t="s">
        <v>1055</v>
      </c>
      <c r="L202" s="5">
        <v>5</v>
      </c>
      <c r="M202" s="324"/>
      <c r="N202" s="324"/>
      <c r="O202" s="324"/>
      <c r="P202" s="324"/>
      <c r="Q202" s="324"/>
      <c r="R202" s="324"/>
      <c r="S202" s="324"/>
      <c r="T202" s="324"/>
      <c r="U202" s="324"/>
      <c r="V202" s="160"/>
      <c r="W202" s="324"/>
      <c r="X202" s="105"/>
      <c r="Y202" s="6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</row>
    <row r="203" spans="1:54" s="8" customFormat="1" ht="34.5" customHeight="1" x14ac:dyDescent="0.2">
      <c r="A203" s="5">
        <v>6</v>
      </c>
      <c r="B203" s="136" t="s">
        <v>1065</v>
      </c>
      <c r="C203" s="94"/>
      <c r="D203" s="94" t="s">
        <v>236</v>
      </c>
      <c r="E203" s="159" t="s">
        <v>237</v>
      </c>
      <c r="F203" s="105" t="s">
        <v>237</v>
      </c>
      <c r="G203" s="94">
        <v>2008</v>
      </c>
      <c r="H203" s="119">
        <v>45140.82</v>
      </c>
      <c r="I203" s="323" t="s">
        <v>109</v>
      </c>
      <c r="J203" s="94" t="s">
        <v>1076</v>
      </c>
      <c r="K203" s="105" t="s">
        <v>1055</v>
      </c>
      <c r="L203" s="5">
        <v>6</v>
      </c>
      <c r="M203" s="324"/>
      <c r="N203" s="324"/>
      <c r="O203" s="324"/>
      <c r="P203" s="324"/>
      <c r="Q203" s="324"/>
      <c r="R203" s="324"/>
      <c r="S203" s="324"/>
      <c r="T203" s="324"/>
      <c r="U203" s="324"/>
      <c r="V203" s="160"/>
      <c r="W203" s="324"/>
      <c r="X203" s="105"/>
      <c r="Y203" s="6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</row>
    <row r="204" spans="1:54" s="8" customFormat="1" ht="34.5" customHeight="1" x14ac:dyDescent="0.2">
      <c r="A204" s="5">
        <v>7</v>
      </c>
      <c r="B204" s="136" t="s">
        <v>1066</v>
      </c>
      <c r="C204" s="94" t="s">
        <v>1376</v>
      </c>
      <c r="D204" s="94" t="s">
        <v>236</v>
      </c>
      <c r="E204" s="159" t="s">
        <v>237</v>
      </c>
      <c r="F204" s="105" t="s">
        <v>237</v>
      </c>
      <c r="G204" s="94">
        <v>2007</v>
      </c>
      <c r="H204" s="119">
        <v>88576.79</v>
      </c>
      <c r="I204" s="323" t="s">
        <v>109</v>
      </c>
      <c r="J204" s="94" t="s">
        <v>1076</v>
      </c>
      <c r="K204" s="105" t="s">
        <v>1055</v>
      </c>
      <c r="L204" s="5">
        <v>7</v>
      </c>
      <c r="M204" s="324"/>
      <c r="N204" s="324"/>
      <c r="O204" s="324"/>
      <c r="P204" s="324"/>
      <c r="Q204" s="324"/>
      <c r="R204" s="324"/>
      <c r="S204" s="324"/>
      <c r="T204" s="324"/>
      <c r="U204" s="324"/>
      <c r="V204" s="160"/>
      <c r="W204" s="324"/>
      <c r="X204" s="105"/>
      <c r="Y204" s="6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</row>
    <row r="205" spans="1:54" s="8" customFormat="1" ht="34.5" customHeight="1" x14ac:dyDescent="0.2">
      <c r="A205" s="5">
        <v>8</v>
      </c>
      <c r="B205" s="136" t="s">
        <v>1067</v>
      </c>
      <c r="C205" s="94" t="s">
        <v>1376</v>
      </c>
      <c r="D205" s="94" t="s">
        <v>236</v>
      </c>
      <c r="E205" s="159" t="s">
        <v>237</v>
      </c>
      <c r="F205" s="105" t="s">
        <v>237</v>
      </c>
      <c r="G205" s="94">
        <v>2010</v>
      </c>
      <c r="H205" s="119">
        <v>156295.79999999999</v>
      </c>
      <c r="I205" s="323" t="s">
        <v>109</v>
      </c>
      <c r="J205" s="94" t="s">
        <v>1076</v>
      </c>
      <c r="K205" s="105" t="s">
        <v>1055</v>
      </c>
      <c r="L205" s="5">
        <v>8</v>
      </c>
      <c r="M205" s="324"/>
      <c r="N205" s="324"/>
      <c r="O205" s="324"/>
      <c r="P205" s="324"/>
      <c r="Q205" s="324"/>
      <c r="R205" s="324"/>
      <c r="S205" s="324"/>
      <c r="T205" s="324"/>
      <c r="U205" s="324"/>
      <c r="V205" s="160"/>
      <c r="W205" s="324"/>
      <c r="X205" s="105"/>
      <c r="Y205" s="6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11"/>
      <c r="AY205" s="111"/>
      <c r="AZ205" s="111"/>
      <c r="BA205" s="111"/>
      <c r="BB205" s="111"/>
    </row>
    <row r="206" spans="1:54" s="8" customFormat="1" ht="34.5" customHeight="1" x14ac:dyDescent="0.2">
      <c r="A206" s="5">
        <v>9</v>
      </c>
      <c r="B206" s="136" t="s">
        <v>1068</v>
      </c>
      <c r="C206" s="94" t="s">
        <v>1376</v>
      </c>
      <c r="D206" s="94" t="s">
        <v>236</v>
      </c>
      <c r="E206" s="159" t="s">
        <v>237</v>
      </c>
      <c r="F206" s="105" t="s">
        <v>237</v>
      </c>
      <c r="G206" s="94">
        <v>2008</v>
      </c>
      <c r="H206" s="119">
        <v>10116</v>
      </c>
      <c r="I206" s="323" t="s">
        <v>109</v>
      </c>
      <c r="J206" s="94" t="s">
        <v>1076</v>
      </c>
      <c r="K206" s="105" t="s">
        <v>1055</v>
      </c>
      <c r="L206" s="5">
        <v>9</v>
      </c>
      <c r="M206" s="324"/>
      <c r="N206" s="324"/>
      <c r="O206" s="324"/>
      <c r="P206" s="324"/>
      <c r="Q206" s="324"/>
      <c r="R206" s="324"/>
      <c r="S206" s="324"/>
      <c r="T206" s="324"/>
      <c r="U206" s="324"/>
      <c r="V206" s="160"/>
      <c r="W206" s="324"/>
      <c r="X206" s="105"/>
      <c r="Y206" s="6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T206" s="111"/>
      <c r="AU206" s="111"/>
      <c r="AV206" s="111"/>
      <c r="AW206" s="111"/>
      <c r="AX206" s="111"/>
      <c r="AY206" s="111"/>
      <c r="AZ206" s="111"/>
      <c r="BA206" s="111"/>
      <c r="BB206" s="111"/>
    </row>
    <row r="207" spans="1:54" s="8" customFormat="1" ht="34.5" customHeight="1" x14ac:dyDescent="0.2">
      <c r="A207" s="5">
        <v>10</v>
      </c>
      <c r="B207" s="136" t="s">
        <v>1069</v>
      </c>
      <c r="C207" s="94" t="s">
        <v>1376</v>
      </c>
      <c r="D207" s="94" t="s">
        <v>236</v>
      </c>
      <c r="E207" s="159" t="s">
        <v>237</v>
      </c>
      <c r="F207" s="105" t="s">
        <v>237</v>
      </c>
      <c r="G207" s="94">
        <v>2009</v>
      </c>
      <c r="H207" s="119">
        <v>6500</v>
      </c>
      <c r="I207" s="323" t="s">
        <v>109</v>
      </c>
      <c r="J207" s="94" t="s">
        <v>1077</v>
      </c>
      <c r="K207" s="105" t="s">
        <v>1055</v>
      </c>
      <c r="L207" s="5">
        <v>10</v>
      </c>
      <c r="M207" s="324"/>
      <c r="N207" s="324"/>
      <c r="O207" s="324"/>
      <c r="P207" s="324"/>
      <c r="Q207" s="324"/>
      <c r="R207" s="324"/>
      <c r="S207" s="324"/>
      <c r="T207" s="324"/>
      <c r="U207" s="324"/>
      <c r="V207" s="160"/>
      <c r="W207" s="324"/>
      <c r="X207" s="105"/>
      <c r="Y207" s="6"/>
      <c r="Z207" s="111"/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  <c r="AR207" s="111"/>
      <c r="AS207" s="111"/>
      <c r="AT207" s="111"/>
      <c r="AU207" s="111"/>
      <c r="AV207" s="111"/>
      <c r="AW207" s="111"/>
      <c r="AX207" s="111"/>
      <c r="AY207" s="111"/>
      <c r="AZ207" s="111"/>
      <c r="BA207" s="111"/>
      <c r="BB207" s="111"/>
    </row>
    <row r="208" spans="1:54" s="8" customFormat="1" ht="34.5" customHeight="1" x14ac:dyDescent="0.2">
      <c r="A208" s="5">
        <v>11</v>
      </c>
      <c r="B208" s="136" t="s">
        <v>1070</v>
      </c>
      <c r="C208" s="94"/>
      <c r="D208" s="94" t="s">
        <v>236</v>
      </c>
      <c r="E208" s="159" t="s">
        <v>237</v>
      </c>
      <c r="F208" s="105" t="s">
        <v>237</v>
      </c>
      <c r="G208" s="94">
        <v>2010</v>
      </c>
      <c r="H208" s="119">
        <v>18206.2</v>
      </c>
      <c r="I208" s="323" t="s">
        <v>109</v>
      </c>
      <c r="J208" s="94" t="s">
        <v>1076</v>
      </c>
      <c r="K208" s="105" t="s">
        <v>1055</v>
      </c>
      <c r="L208" s="5">
        <v>11</v>
      </c>
      <c r="M208" s="324"/>
      <c r="N208" s="324"/>
      <c r="O208" s="324"/>
      <c r="P208" s="324"/>
      <c r="Q208" s="324"/>
      <c r="R208" s="324"/>
      <c r="S208" s="324"/>
      <c r="T208" s="324"/>
      <c r="U208" s="324"/>
      <c r="V208" s="160"/>
      <c r="W208" s="324"/>
      <c r="X208" s="105"/>
      <c r="Y208" s="6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11"/>
      <c r="AN208" s="111"/>
      <c r="AO208" s="111"/>
      <c r="AP208" s="111"/>
      <c r="AQ208" s="111"/>
      <c r="AR208" s="111"/>
      <c r="AS208" s="111"/>
      <c r="AT208" s="111"/>
      <c r="AU208" s="111"/>
      <c r="AV208" s="111"/>
      <c r="AW208" s="111"/>
      <c r="AX208" s="111"/>
      <c r="AY208" s="111"/>
      <c r="AZ208" s="111"/>
      <c r="BA208" s="111"/>
      <c r="BB208" s="111"/>
    </row>
    <row r="209" spans="1:54" s="8" customFormat="1" ht="34.5" customHeight="1" x14ac:dyDescent="0.2">
      <c r="A209" s="5">
        <v>12</v>
      </c>
      <c r="B209" s="136" t="s">
        <v>784</v>
      </c>
      <c r="C209" s="94"/>
      <c r="D209" s="94" t="s">
        <v>236</v>
      </c>
      <c r="E209" s="159" t="s">
        <v>237</v>
      </c>
      <c r="F209" s="105" t="s">
        <v>237</v>
      </c>
      <c r="G209" s="94">
        <v>2008</v>
      </c>
      <c r="H209" s="119">
        <v>28530.92</v>
      </c>
      <c r="I209" s="323" t="s">
        <v>109</v>
      </c>
      <c r="J209" s="94" t="s">
        <v>1076</v>
      </c>
      <c r="K209" s="105" t="s">
        <v>1055</v>
      </c>
      <c r="L209" s="5">
        <v>12</v>
      </c>
      <c r="M209" s="324"/>
      <c r="N209" s="324"/>
      <c r="O209" s="324"/>
      <c r="P209" s="324"/>
      <c r="Q209" s="324"/>
      <c r="R209" s="324"/>
      <c r="S209" s="324"/>
      <c r="T209" s="324"/>
      <c r="U209" s="324"/>
      <c r="V209" s="160"/>
      <c r="W209" s="324"/>
      <c r="X209" s="105"/>
      <c r="Y209" s="6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  <c r="AR209" s="111"/>
      <c r="AS209" s="111"/>
      <c r="AT209" s="111"/>
      <c r="AU209" s="111"/>
      <c r="AV209" s="111"/>
      <c r="AW209" s="111"/>
      <c r="AX209" s="111"/>
      <c r="AY209" s="111"/>
      <c r="AZ209" s="111"/>
      <c r="BA209" s="111"/>
      <c r="BB209" s="111"/>
    </row>
    <row r="210" spans="1:54" s="8" customFormat="1" ht="34.5" customHeight="1" x14ac:dyDescent="0.2">
      <c r="A210" s="5">
        <v>13</v>
      </c>
      <c r="B210" s="136" t="s">
        <v>1071</v>
      </c>
      <c r="C210" s="94"/>
      <c r="D210" s="94" t="s">
        <v>236</v>
      </c>
      <c r="E210" s="159" t="s">
        <v>237</v>
      </c>
      <c r="F210" s="105" t="s">
        <v>237</v>
      </c>
      <c r="G210" s="94">
        <v>2006</v>
      </c>
      <c r="H210" s="119">
        <v>12446</v>
      </c>
      <c r="I210" s="323" t="s">
        <v>109</v>
      </c>
      <c r="J210" s="94" t="s">
        <v>1076</v>
      </c>
      <c r="K210" s="105" t="s">
        <v>1055</v>
      </c>
      <c r="L210" s="5">
        <v>13</v>
      </c>
      <c r="M210" s="324"/>
      <c r="N210" s="324"/>
      <c r="O210" s="324"/>
      <c r="P210" s="324"/>
      <c r="Q210" s="324"/>
      <c r="R210" s="324"/>
      <c r="S210" s="324"/>
      <c r="T210" s="324"/>
      <c r="U210" s="324"/>
      <c r="V210" s="160"/>
      <c r="W210" s="324"/>
      <c r="X210" s="105"/>
      <c r="Y210" s="6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</row>
    <row r="211" spans="1:54" s="8" customFormat="1" ht="34.5" customHeight="1" x14ac:dyDescent="0.2">
      <c r="A211" s="5">
        <v>14</v>
      </c>
      <c r="B211" s="136" t="s">
        <v>1072</v>
      </c>
      <c r="C211" s="94"/>
      <c r="D211" s="94" t="s">
        <v>236</v>
      </c>
      <c r="E211" s="159" t="s">
        <v>237</v>
      </c>
      <c r="F211" s="105" t="s">
        <v>237</v>
      </c>
      <c r="G211" s="94">
        <v>2006</v>
      </c>
      <c r="H211" s="119">
        <v>34128.15</v>
      </c>
      <c r="I211" s="323" t="s">
        <v>109</v>
      </c>
      <c r="J211" s="94" t="s">
        <v>1076</v>
      </c>
      <c r="K211" s="105" t="s">
        <v>1055</v>
      </c>
      <c r="L211" s="5">
        <v>14</v>
      </c>
      <c r="M211" s="324"/>
      <c r="N211" s="324"/>
      <c r="O211" s="324"/>
      <c r="P211" s="324"/>
      <c r="Q211" s="324"/>
      <c r="R211" s="324"/>
      <c r="S211" s="324"/>
      <c r="T211" s="324"/>
      <c r="U211" s="324"/>
      <c r="V211" s="160"/>
      <c r="W211" s="324"/>
      <c r="X211" s="105"/>
      <c r="Y211" s="6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</row>
    <row r="212" spans="1:54" s="8" customFormat="1" x14ac:dyDescent="0.2">
      <c r="A212" s="349" t="s">
        <v>0</v>
      </c>
      <c r="B212" s="349" t="s">
        <v>0</v>
      </c>
      <c r="C212" s="349"/>
      <c r="D212" s="349"/>
      <c r="E212" s="349"/>
      <c r="F212" s="349"/>
      <c r="G212" s="349"/>
      <c r="H212" s="156">
        <f>SUM(H198:H211)</f>
        <v>812480.71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1"/>
      <c r="AU212" s="111"/>
      <c r="AV212" s="111"/>
      <c r="AW212" s="111"/>
      <c r="AX212" s="111"/>
      <c r="AY212" s="111"/>
      <c r="AZ212" s="111"/>
      <c r="BA212" s="111"/>
      <c r="BB212" s="111"/>
    </row>
    <row r="213" spans="1:54" s="42" customFormat="1" ht="12.75" customHeight="1" x14ac:dyDescent="0.2">
      <c r="A213" s="348" t="s">
        <v>1107</v>
      </c>
      <c r="B213" s="348"/>
      <c r="C213" s="348"/>
      <c r="D213" s="348"/>
      <c r="E213" s="348"/>
      <c r="F213" s="348"/>
      <c r="G213" s="348"/>
      <c r="H213" s="348"/>
      <c r="I213" s="321"/>
      <c r="J213" s="41"/>
      <c r="K213" s="38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  <c r="AR213" s="253"/>
      <c r="AS213" s="253"/>
      <c r="AT213" s="253"/>
      <c r="AU213" s="253"/>
      <c r="AV213" s="253"/>
      <c r="AW213" s="253"/>
      <c r="AX213" s="253"/>
      <c r="AY213" s="253"/>
      <c r="AZ213" s="253"/>
      <c r="BA213" s="253"/>
      <c r="BB213" s="253"/>
    </row>
    <row r="214" spans="1:54" s="8" customFormat="1" ht="72" customHeight="1" x14ac:dyDescent="0.2">
      <c r="A214" s="5">
        <v>1</v>
      </c>
      <c r="B214" s="152" t="s">
        <v>1108</v>
      </c>
      <c r="C214" s="324" t="s">
        <v>1119</v>
      </c>
      <c r="D214" s="324" t="s">
        <v>236</v>
      </c>
      <c r="E214" s="324" t="s">
        <v>237</v>
      </c>
      <c r="F214" s="324" t="s">
        <v>237</v>
      </c>
      <c r="G214" s="160">
        <v>2011</v>
      </c>
      <c r="H214" s="151">
        <v>7644530.1500000004</v>
      </c>
      <c r="I214" s="323" t="s">
        <v>109</v>
      </c>
      <c r="J214" s="160" t="s">
        <v>1125</v>
      </c>
      <c r="K214" s="324" t="s">
        <v>1102</v>
      </c>
      <c r="L214" s="5">
        <v>1</v>
      </c>
      <c r="M214" s="324" t="s">
        <v>1134</v>
      </c>
      <c r="N214" s="324" t="s">
        <v>1135</v>
      </c>
      <c r="O214" s="324" t="s">
        <v>1136</v>
      </c>
      <c r="P214" s="324" t="s">
        <v>261</v>
      </c>
      <c r="Q214" s="324" t="s">
        <v>261</v>
      </c>
      <c r="R214" s="324" t="s">
        <v>261</v>
      </c>
      <c r="S214" s="324" t="s">
        <v>261</v>
      </c>
      <c r="T214" s="324" t="s">
        <v>258</v>
      </c>
      <c r="U214" s="324" t="s">
        <v>261</v>
      </c>
      <c r="V214" s="105">
        <v>2452</v>
      </c>
      <c r="W214" s="105">
        <v>2</v>
      </c>
      <c r="X214" s="105" t="s">
        <v>237</v>
      </c>
      <c r="Y214" s="105" t="s">
        <v>236</v>
      </c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</row>
    <row r="215" spans="1:54" s="8" customFormat="1" ht="62.25" customHeight="1" x14ac:dyDescent="0.2">
      <c r="A215" s="5">
        <v>2</v>
      </c>
      <c r="B215" s="152" t="s">
        <v>1109</v>
      </c>
      <c r="C215" s="324" t="s">
        <v>1120</v>
      </c>
      <c r="D215" s="324" t="s">
        <v>236</v>
      </c>
      <c r="E215" s="324" t="s">
        <v>237</v>
      </c>
      <c r="F215" s="324" t="s">
        <v>237</v>
      </c>
      <c r="G215" s="160">
        <v>1974</v>
      </c>
      <c r="H215" s="101">
        <v>147950.07999999999</v>
      </c>
      <c r="I215" s="323" t="s">
        <v>109</v>
      </c>
      <c r="J215" s="160" t="s">
        <v>1126</v>
      </c>
      <c r="K215" s="324" t="s">
        <v>1102</v>
      </c>
      <c r="L215" s="5">
        <v>2</v>
      </c>
      <c r="M215" s="324" t="s">
        <v>1137</v>
      </c>
      <c r="N215" s="324" t="s">
        <v>1138</v>
      </c>
      <c r="O215" s="324" t="s">
        <v>1139</v>
      </c>
      <c r="P215" s="324" t="s">
        <v>261</v>
      </c>
      <c r="Q215" s="324" t="s">
        <v>261</v>
      </c>
      <c r="R215" s="324" t="s">
        <v>261</v>
      </c>
      <c r="S215" s="324" t="s">
        <v>261</v>
      </c>
      <c r="T215" s="324" t="s">
        <v>258</v>
      </c>
      <c r="U215" s="324" t="s">
        <v>261</v>
      </c>
      <c r="V215" s="105">
        <v>1592</v>
      </c>
      <c r="W215" s="105">
        <v>2</v>
      </c>
      <c r="X215" s="105" t="s">
        <v>237</v>
      </c>
      <c r="Y215" s="105" t="s">
        <v>237</v>
      </c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T215" s="111"/>
      <c r="AU215" s="111"/>
      <c r="AV215" s="111"/>
      <c r="AW215" s="111"/>
      <c r="AX215" s="111"/>
      <c r="AY215" s="111"/>
      <c r="AZ215" s="111"/>
      <c r="BA215" s="111"/>
      <c r="BB215" s="111"/>
    </row>
    <row r="216" spans="1:54" s="8" customFormat="1" ht="33" customHeight="1" x14ac:dyDescent="0.2">
      <c r="A216" s="5">
        <v>3</v>
      </c>
      <c r="B216" s="152" t="s">
        <v>1110</v>
      </c>
      <c r="C216" s="324" t="s">
        <v>1121</v>
      </c>
      <c r="D216" s="324" t="s">
        <v>236</v>
      </c>
      <c r="E216" s="324" t="s">
        <v>237</v>
      </c>
      <c r="F216" s="324" t="s">
        <v>237</v>
      </c>
      <c r="G216" s="324">
        <v>2010</v>
      </c>
      <c r="H216" s="118">
        <v>1764120</v>
      </c>
      <c r="I216" s="323" t="s">
        <v>109</v>
      </c>
      <c r="J216" s="98" t="s">
        <v>1127</v>
      </c>
      <c r="K216" s="324" t="s">
        <v>1133</v>
      </c>
      <c r="L216" s="5">
        <v>3</v>
      </c>
      <c r="M216" s="324" t="s">
        <v>1140</v>
      </c>
      <c r="N216" s="324" t="s">
        <v>1140</v>
      </c>
      <c r="O216" s="324" t="s">
        <v>1141</v>
      </c>
      <c r="P216" s="324" t="s">
        <v>261</v>
      </c>
      <c r="Q216" s="324" t="s">
        <v>261</v>
      </c>
      <c r="R216" s="324" t="s">
        <v>261</v>
      </c>
      <c r="S216" s="324" t="s">
        <v>261</v>
      </c>
      <c r="T216" s="324" t="s">
        <v>258</v>
      </c>
      <c r="U216" s="324" t="s">
        <v>261</v>
      </c>
      <c r="V216" s="105"/>
      <c r="W216" s="105"/>
      <c r="X216" s="105" t="s">
        <v>237</v>
      </c>
      <c r="Y216" s="105" t="s">
        <v>237</v>
      </c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1"/>
      <c r="AP216" s="111"/>
      <c r="AQ216" s="111"/>
      <c r="AR216" s="111"/>
      <c r="AS216" s="111"/>
      <c r="AT216" s="111"/>
      <c r="AU216" s="111"/>
      <c r="AV216" s="111"/>
      <c r="AW216" s="111"/>
      <c r="AX216" s="111"/>
      <c r="AY216" s="111"/>
      <c r="AZ216" s="111"/>
      <c r="BA216" s="111"/>
      <c r="BB216" s="111"/>
    </row>
    <row r="217" spans="1:54" s="8" customFormat="1" ht="33" customHeight="1" x14ac:dyDescent="0.2">
      <c r="A217" s="5">
        <v>4</v>
      </c>
      <c r="B217" s="152" t="s">
        <v>1111</v>
      </c>
      <c r="C217" s="324" t="s">
        <v>1122</v>
      </c>
      <c r="D217" s="324" t="s">
        <v>236</v>
      </c>
      <c r="E217" s="324" t="s">
        <v>237</v>
      </c>
      <c r="F217" s="324" t="s">
        <v>237</v>
      </c>
      <c r="G217" s="160"/>
      <c r="H217" s="101">
        <v>28836.75</v>
      </c>
      <c r="I217" s="323" t="s">
        <v>109</v>
      </c>
      <c r="J217" s="324"/>
      <c r="K217" s="324" t="s">
        <v>1102</v>
      </c>
      <c r="L217" s="5">
        <v>4</v>
      </c>
      <c r="M217" s="324"/>
      <c r="N217" s="324"/>
      <c r="O217" s="324"/>
      <c r="P217" s="324"/>
      <c r="Q217" s="324"/>
      <c r="R217" s="324"/>
      <c r="S217" s="324"/>
      <c r="T217" s="324"/>
      <c r="U217" s="324"/>
      <c r="V217" s="324"/>
      <c r="W217" s="324"/>
      <c r="X217" s="324"/>
      <c r="Y217" s="324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  <c r="AR217" s="111"/>
      <c r="AS217" s="111"/>
      <c r="AT217" s="111"/>
      <c r="AU217" s="111"/>
      <c r="AV217" s="111"/>
      <c r="AW217" s="111"/>
      <c r="AX217" s="111"/>
      <c r="AY217" s="111"/>
      <c r="AZ217" s="111"/>
      <c r="BA217" s="111"/>
      <c r="BB217" s="111"/>
    </row>
    <row r="218" spans="1:54" s="8" customFormat="1" ht="33" customHeight="1" x14ac:dyDescent="0.2">
      <c r="A218" s="5">
        <v>5</v>
      </c>
      <c r="B218" s="152" t="s">
        <v>1112</v>
      </c>
      <c r="C218" s="324" t="s">
        <v>1122</v>
      </c>
      <c r="D218" s="324" t="s">
        <v>236</v>
      </c>
      <c r="E218" s="324" t="s">
        <v>237</v>
      </c>
      <c r="F218" s="324" t="s">
        <v>237</v>
      </c>
      <c r="G218" s="160"/>
      <c r="H218" s="101">
        <v>11257.62</v>
      </c>
      <c r="I218" s="323" t="s">
        <v>109</v>
      </c>
      <c r="J218" s="324" t="s">
        <v>1128</v>
      </c>
      <c r="K218" s="324" t="s">
        <v>1102</v>
      </c>
      <c r="L218" s="5">
        <v>5</v>
      </c>
      <c r="M218" s="324"/>
      <c r="N218" s="324"/>
      <c r="O218" s="324"/>
      <c r="P218" s="324"/>
      <c r="Q218" s="324"/>
      <c r="R218" s="324"/>
      <c r="S218" s="324"/>
      <c r="T218" s="324"/>
      <c r="U218" s="324"/>
      <c r="V218" s="324"/>
      <c r="W218" s="324"/>
      <c r="X218" s="324"/>
      <c r="Y218" s="324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  <c r="AN218" s="111"/>
      <c r="AO218" s="111"/>
      <c r="AP218" s="111"/>
      <c r="AQ218" s="111"/>
      <c r="AR218" s="111"/>
      <c r="AS218" s="111"/>
      <c r="AT218" s="111"/>
      <c r="AU218" s="111"/>
      <c r="AV218" s="111"/>
      <c r="AW218" s="111"/>
      <c r="AX218" s="111"/>
      <c r="AY218" s="111"/>
      <c r="AZ218" s="111"/>
      <c r="BA218" s="111"/>
      <c r="BB218" s="111"/>
    </row>
    <row r="219" spans="1:54" s="8" customFormat="1" ht="33" customHeight="1" x14ac:dyDescent="0.2">
      <c r="A219" s="5">
        <v>6</v>
      </c>
      <c r="B219" s="152" t="s">
        <v>1113</v>
      </c>
      <c r="C219" s="324" t="s">
        <v>1119</v>
      </c>
      <c r="D219" s="324" t="s">
        <v>236</v>
      </c>
      <c r="E219" s="324" t="s">
        <v>237</v>
      </c>
      <c r="F219" s="324" t="s">
        <v>237</v>
      </c>
      <c r="G219" s="160"/>
      <c r="H219" s="101">
        <v>17526.22</v>
      </c>
      <c r="I219" s="323" t="s">
        <v>109</v>
      </c>
      <c r="J219" s="324"/>
      <c r="K219" s="324" t="s">
        <v>1102</v>
      </c>
      <c r="L219" s="5">
        <v>6</v>
      </c>
      <c r="M219" s="324"/>
      <c r="N219" s="324"/>
      <c r="O219" s="324"/>
      <c r="P219" s="324"/>
      <c r="Q219" s="324"/>
      <c r="R219" s="324"/>
      <c r="S219" s="324"/>
      <c r="T219" s="324"/>
      <c r="U219" s="324"/>
      <c r="V219" s="324"/>
      <c r="W219" s="324"/>
      <c r="X219" s="324"/>
      <c r="Y219" s="324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T219" s="111"/>
      <c r="AU219" s="111"/>
      <c r="AV219" s="111"/>
      <c r="AW219" s="111"/>
      <c r="AX219" s="111"/>
      <c r="AY219" s="111"/>
      <c r="AZ219" s="111"/>
      <c r="BA219" s="111"/>
      <c r="BB219" s="111"/>
    </row>
    <row r="220" spans="1:54" s="8" customFormat="1" ht="62.25" customHeight="1" x14ac:dyDescent="0.2">
      <c r="A220" s="5">
        <v>7</v>
      </c>
      <c r="B220" s="152" t="s">
        <v>1114</v>
      </c>
      <c r="C220" s="324" t="s">
        <v>1119</v>
      </c>
      <c r="D220" s="324" t="s">
        <v>236</v>
      </c>
      <c r="E220" s="324" t="s">
        <v>237</v>
      </c>
      <c r="F220" s="324" t="s">
        <v>237</v>
      </c>
      <c r="G220" s="160">
        <v>2007</v>
      </c>
      <c r="H220" s="101">
        <v>450408.08</v>
      </c>
      <c r="I220" s="323" t="s">
        <v>109</v>
      </c>
      <c r="J220" s="324" t="s">
        <v>1129</v>
      </c>
      <c r="K220" s="324" t="s">
        <v>1102</v>
      </c>
      <c r="L220" s="5">
        <v>7</v>
      </c>
      <c r="M220" s="324" t="s">
        <v>1142</v>
      </c>
      <c r="N220" s="324" t="s">
        <v>1143</v>
      </c>
      <c r="O220" s="324" t="s">
        <v>1144</v>
      </c>
      <c r="P220" s="324" t="s">
        <v>261</v>
      </c>
      <c r="Q220" s="324" t="s">
        <v>261</v>
      </c>
      <c r="R220" s="324" t="s">
        <v>261</v>
      </c>
      <c r="S220" s="324" t="s">
        <v>261</v>
      </c>
      <c r="T220" s="324" t="s">
        <v>258</v>
      </c>
      <c r="U220" s="324" t="s">
        <v>261</v>
      </c>
      <c r="V220" s="105">
        <v>369.8</v>
      </c>
      <c r="W220" s="105">
        <v>1</v>
      </c>
      <c r="X220" s="105" t="s">
        <v>237</v>
      </c>
      <c r="Y220" s="105" t="s">
        <v>237</v>
      </c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</row>
    <row r="221" spans="1:54" s="8" customFormat="1" ht="77.25" customHeight="1" x14ac:dyDescent="0.2">
      <c r="A221" s="5">
        <v>8</v>
      </c>
      <c r="B221" s="152" t="s">
        <v>1115</v>
      </c>
      <c r="C221" s="324" t="s">
        <v>1123</v>
      </c>
      <c r="D221" s="324" t="s">
        <v>236</v>
      </c>
      <c r="E221" s="324" t="s">
        <v>237</v>
      </c>
      <c r="F221" s="324" t="s">
        <v>237</v>
      </c>
      <c r="G221" s="324">
        <v>2006</v>
      </c>
      <c r="H221" s="101">
        <v>178032.03</v>
      </c>
      <c r="I221" s="323" t="s">
        <v>109</v>
      </c>
      <c r="J221" s="324" t="s">
        <v>1129</v>
      </c>
      <c r="K221" s="324" t="s">
        <v>1102</v>
      </c>
      <c r="L221" s="5">
        <v>8</v>
      </c>
      <c r="M221" s="324" t="s">
        <v>1142</v>
      </c>
      <c r="N221" s="324" t="s">
        <v>1143</v>
      </c>
      <c r="O221" s="324" t="s">
        <v>1145</v>
      </c>
      <c r="P221" s="324" t="s">
        <v>261</v>
      </c>
      <c r="Q221" s="324" t="s">
        <v>261</v>
      </c>
      <c r="R221" s="324" t="s">
        <v>261</v>
      </c>
      <c r="S221" s="324" t="s">
        <v>261</v>
      </c>
      <c r="T221" s="324" t="s">
        <v>258</v>
      </c>
      <c r="U221" s="324" t="s">
        <v>261</v>
      </c>
      <c r="V221" s="105">
        <v>201.36</v>
      </c>
      <c r="W221" s="105">
        <v>1</v>
      </c>
      <c r="X221" s="105" t="s">
        <v>237</v>
      </c>
      <c r="Y221" s="105" t="s">
        <v>237</v>
      </c>
      <c r="Z221" s="111"/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  <c r="AL221" s="111"/>
      <c r="AM221" s="111"/>
      <c r="AN221" s="111"/>
      <c r="AO221" s="111"/>
      <c r="AP221" s="111"/>
      <c r="AQ221" s="111"/>
      <c r="AR221" s="111"/>
      <c r="AS221" s="111"/>
      <c r="AT221" s="111"/>
      <c r="AU221" s="111"/>
      <c r="AV221" s="111"/>
      <c r="AW221" s="111"/>
      <c r="AX221" s="111"/>
      <c r="AY221" s="111"/>
      <c r="AZ221" s="111"/>
      <c r="BA221" s="111"/>
      <c r="BB221" s="111"/>
    </row>
    <row r="222" spans="1:54" s="8" customFormat="1" ht="33" customHeight="1" x14ac:dyDescent="0.2">
      <c r="A222" s="5">
        <v>9</v>
      </c>
      <c r="B222" s="152" t="s">
        <v>1116</v>
      </c>
      <c r="C222" s="324" t="s">
        <v>1123</v>
      </c>
      <c r="D222" s="324" t="s">
        <v>236</v>
      </c>
      <c r="E222" s="324" t="s">
        <v>237</v>
      </c>
      <c r="F222" s="324" t="s">
        <v>237</v>
      </c>
      <c r="G222" s="324"/>
      <c r="H222" s="118">
        <v>73520</v>
      </c>
      <c r="I222" s="323" t="s">
        <v>109</v>
      </c>
      <c r="J222" s="324" t="s">
        <v>1130</v>
      </c>
      <c r="K222" s="324" t="s">
        <v>1132</v>
      </c>
      <c r="L222" s="5">
        <v>9</v>
      </c>
      <c r="M222" s="324" t="s">
        <v>721</v>
      </c>
      <c r="N222" s="324" t="s">
        <v>1146</v>
      </c>
      <c r="O222" s="324" t="s">
        <v>1147</v>
      </c>
      <c r="P222" s="324" t="s">
        <v>263</v>
      </c>
      <c r="Q222" s="324" t="s">
        <v>664</v>
      </c>
      <c r="R222" s="324" t="s">
        <v>664</v>
      </c>
      <c r="S222" s="324" t="s">
        <v>263</v>
      </c>
      <c r="T222" s="324" t="s">
        <v>258</v>
      </c>
      <c r="U222" s="324" t="s">
        <v>258</v>
      </c>
      <c r="V222" s="105"/>
      <c r="W222" s="105">
        <v>1</v>
      </c>
      <c r="X222" s="105" t="s">
        <v>237</v>
      </c>
      <c r="Y222" s="105" t="s">
        <v>237</v>
      </c>
      <c r="Z222" s="111"/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  <c r="AN222" s="111"/>
      <c r="AO222" s="111"/>
      <c r="AP222" s="111"/>
      <c r="AQ222" s="111"/>
      <c r="AR222" s="111"/>
      <c r="AS222" s="111"/>
      <c r="AT222" s="111"/>
      <c r="AU222" s="111"/>
      <c r="AV222" s="111"/>
      <c r="AW222" s="111"/>
      <c r="AX222" s="111"/>
      <c r="AY222" s="111"/>
      <c r="AZ222" s="111"/>
      <c r="BA222" s="111"/>
      <c r="BB222" s="111"/>
    </row>
    <row r="223" spans="1:54" s="8" customFormat="1" ht="33" customHeight="1" x14ac:dyDescent="0.2">
      <c r="A223" s="5">
        <v>10</v>
      </c>
      <c r="B223" s="152" t="s">
        <v>1117</v>
      </c>
      <c r="C223" s="324" t="s">
        <v>1122</v>
      </c>
      <c r="D223" s="324" t="s">
        <v>236</v>
      </c>
      <c r="E223" s="324" t="s">
        <v>237</v>
      </c>
      <c r="F223" s="324" t="s">
        <v>237</v>
      </c>
      <c r="G223" s="324"/>
      <c r="H223" s="118">
        <v>3650</v>
      </c>
      <c r="I223" s="323" t="s">
        <v>109</v>
      </c>
      <c r="J223" s="98"/>
      <c r="K223" s="324" t="s">
        <v>1102</v>
      </c>
      <c r="L223" s="5">
        <v>10</v>
      </c>
      <c r="M223" s="324"/>
      <c r="N223" s="324"/>
      <c r="O223" s="324"/>
      <c r="P223" s="324"/>
      <c r="Q223" s="324"/>
      <c r="R223" s="324"/>
      <c r="S223" s="324"/>
      <c r="T223" s="324"/>
      <c r="U223" s="324"/>
      <c r="V223" s="160"/>
      <c r="W223" s="324"/>
      <c r="X223" s="105"/>
      <c r="Y223" s="6"/>
      <c r="Z223" s="111"/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</row>
    <row r="224" spans="1:54" s="8" customFormat="1" ht="33" customHeight="1" x14ac:dyDescent="0.2">
      <c r="A224" s="5">
        <v>11</v>
      </c>
      <c r="B224" s="152" t="s">
        <v>1117</v>
      </c>
      <c r="C224" s="324" t="s">
        <v>1122</v>
      </c>
      <c r="D224" s="324" t="s">
        <v>236</v>
      </c>
      <c r="E224" s="324" t="s">
        <v>237</v>
      </c>
      <c r="F224" s="324" t="s">
        <v>237</v>
      </c>
      <c r="G224" s="324"/>
      <c r="H224" s="118">
        <v>3650</v>
      </c>
      <c r="I224" s="323" t="s">
        <v>109</v>
      </c>
      <c r="J224" s="98"/>
      <c r="K224" s="324" t="s">
        <v>1102</v>
      </c>
      <c r="L224" s="5">
        <v>11</v>
      </c>
      <c r="M224" s="324"/>
      <c r="N224" s="324"/>
      <c r="O224" s="324"/>
      <c r="P224" s="324"/>
      <c r="Q224" s="324"/>
      <c r="R224" s="324"/>
      <c r="S224" s="324"/>
      <c r="T224" s="324"/>
      <c r="U224" s="324"/>
      <c r="V224" s="160"/>
      <c r="W224" s="324"/>
      <c r="X224" s="105"/>
      <c r="Y224" s="6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</row>
    <row r="225" spans="1:54" s="8" customFormat="1" ht="33" customHeight="1" x14ac:dyDescent="0.2">
      <c r="A225" s="5">
        <v>12</v>
      </c>
      <c r="B225" s="97" t="s">
        <v>1118</v>
      </c>
      <c r="C225" s="324" t="s">
        <v>1119</v>
      </c>
      <c r="D225" s="324" t="s">
        <v>236</v>
      </c>
      <c r="E225" s="324" t="s">
        <v>237</v>
      </c>
      <c r="F225" s="324" t="s">
        <v>237</v>
      </c>
      <c r="G225" s="324" t="s">
        <v>1124</v>
      </c>
      <c r="H225" s="215">
        <v>2383081.7200000002</v>
      </c>
      <c r="I225" s="323" t="s">
        <v>109</v>
      </c>
      <c r="J225" s="98" t="s">
        <v>1131</v>
      </c>
      <c r="K225" s="324" t="s">
        <v>1102</v>
      </c>
      <c r="L225" s="5">
        <v>12</v>
      </c>
      <c r="M225" s="324"/>
      <c r="N225" s="324"/>
      <c r="O225" s="324"/>
      <c r="P225" s="324"/>
      <c r="Q225" s="324"/>
      <c r="R225" s="324"/>
      <c r="S225" s="324"/>
      <c r="T225" s="324"/>
      <c r="U225" s="324"/>
      <c r="V225" s="160"/>
      <c r="W225" s="324"/>
      <c r="X225" s="105"/>
      <c r="Y225" s="6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</row>
    <row r="226" spans="1:54" s="8" customFormat="1" x14ac:dyDescent="0.2">
      <c r="A226" s="349" t="s">
        <v>0</v>
      </c>
      <c r="B226" s="349" t="s">
        <v>0</v>
      </c>
      <c r="C226" s="349"/>
      <c r="D226" s="349"/>
      <c r="E226" s="349"/>
      <c r="F226" s="349"/>
      <c r="G226" s="349"/>
      <c r="H226" s="156">
        <f>SUM(H214:H225)</f>
        <v>12706562.65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111"/>
      <c r="AS226" s="111"/>
      <c r="AT226" s="111"/>
      <c r="AU226" s="111"/>
      <c r="AV226" s="111"/>
      <c r="AW226" s="111"/>
      <c r="AX226" s="111"/>
      <c r="AY226" s="111"/>
      <c r="AZ226" s="111"/>
      <c r="BA226" s="111"/>
      <c r="BB226" s="111"/>
    </row>
    <row r="227" spans="1:54" s="42" customFormat="1" ht="12.75" customHeight="1" x14ac:dyDescent="0.2">
      <c r="A227" s="348" t="s">
        <v>1239</v>
      </c>
      <c r="B227" s="348"/>
      <c r="C227" s="348"/>
      <c r="D227" s="348"/>
      <c r="E227" s="348"/>
      <c r="F227" s="348"/>
      <c r="G227" s="348"/>
      <c r="H227" s="348"/>
      <c r="I227" s="321"/>
      <c r="J227" s="41"/>
      <c r="K227" s="38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53"/>
      <c r="AT227" s="253"/>
      <c r="AU227" s="253"/>
      <c r="AV227" s="253"/>
      <c r="AW227" s="253"/>
      <c r="AX227" s="253"/>
      <c r="AY227" s="253"/>
      <c r="AZ227" s="253"/>
      <c r="BA227" s="253"/>
      <c r="BB227" s="253"/>
    </row>
    <row r="228" spans="1:54" s="8" customFormat="1" ht="146.25" customHeight="1" x14ac:dyDescent="0.2">
      <c r="A228" s="5">
        <v>1</v>
      </c>
      <c r="B228" s="136" t="s">
        <v>1217</v>
      </c>
      <c r="C228" s="94" t="s">
        <v>1218</v>
      </c>
      <c r="D228" s="94" t="s">
        <v>236</v>
      </c>
      <c r="E228" s="94" t="s">
        <v>237</v>
      </c>
      <c r="F228" s="94" t="s">
        <v>237</v>
      </c>
      <c r="G228" s="94">
        <v>2013</v>
      </c>
      <c r="H228" s="119">
        <v>2433508.42</v>
      </c>
      <c r="I228" s="323" t="s">
        <v>109</v>
      </c>
      <c r="J228" s="94" t="s">
        <v>1219</v>
      </c>
      <c r="K228" s="94" t="s">
        <v>1212</v>
      </c>
      <c r="L228" s="6">
        <v>1</v>
      </c>
      <c r="M228" s="94" t="s">
        <v>1220</v>
      </c>
      <c r="N228" s="94" t="s">
        <v>1221</v>
      </c>
      <c r="O228" s="94" t="s">
        <v>1222</v>
      </c>
      <c r="P228" s="94" t="s">
        <v>663</v>
      </c>
      <c r="Q228" s="94" t="s">
        <v>663</v>
      </c>
      <c r="R228" s="94" t="s">
        <v>663</v>
      </c>
      <c r="S228" s="94" t="s">
        <v>663</v>
      </c>
      <c r="T228" s="94" t="s">
        <v>663</v>
      </c>
      <c r="U228" s="94" t="s">
        <v>663</v>
      </c>
      <c r="V228" s="100">
        <v>649.73</v>
      </c>
      <c r="W228" s="100">
        <v>2</v>
      </c>
      <c r="X228" s="100" t="s">
        <v>237</v>
      </c>
      <c r="Y228" s="100" t="s">
        <v>237</v>
      </c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1"/>
      <c r="AY228" s="111"/>
      <c r="AZ228" s="111"/>
      <c r="BA228" s="111"/>
      <c r="BB228" s="111"/>
    </row>
    <row r="229" spans="1:54" s="8" customFormat="1" x14ac:dyDescent="0.2">
      <c r="A229" s="349" t="s">
        <v>0</v>
      </c>
      <c r="B229" s="349" t="s">
        <v>0</v>
      </c>
      <c r="C229" s="349"/>
      <c r="D229" s="349"/>
      <c r="E229" s="349"/>
      <c r="F229" s="349"/>
      <c r="G229" s="349"/>
      <c r="H229" s="156">
        <f>SUM(H228:H228)</f>
        <v>2433508.42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111"/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  <c r="AL229" s="111"/>
      <c r="AM229" s="111"/>
      <c r="AN229" s="111"/>
      <c r="AO229" s="111"/>
      <c r="AP229" s="111"/>
      <c r="AQ229" s="111"/>
      <c r="AR229" s="111"/>
      <c r="AS229" s="111"/>
      <c r="AT229" s="111"/>
      <c r="AU229" s="111"/>
      <c r="AV229" s="111"/>
      <c r="AW229" s="111"/>
      <c r="AX229" s="111"/>
      <c r="AY229" s="111"/>
      <c r="AZ229" s="111"/>
      <c r="BA229" s="111"/>
      <c r="BB229" s="111"/>
    </row>
    <row r="230" spans="1:54" s="42" customFormat="1" ht="12.75" customHeight="1" x14ac:dyDescent="0.2">
      <c r="A230" s="348" t="s">
        <v>1287</v>
      </c>
      <c r="B230" s="348"/>
      <c r="C230" s="348"/>
      <c r="D230" s="348"/>
      <c r="E230" s="348"/>
      <c r="F230" s="348"/>
      <c r="G230" s="348"/>
      <c r="H230" s="348"/>
      <c r="I230" s="321"/>
      <c r="J230" s="41"/>
      <c r="K230" s="38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253"/>
      <c r="AA230" s="253"/>
      <c r="AB230" s="253"/>
      <c r="AC230" s="253"/>
      <c r="AD230" s="253"/>
      <c r="AE230" s="253"/>
      <c r="AF230" s="253"/>
      <c r="AG230" s="253"/>
      <c r="AH230" s="253"/>
      <c r="AI230" s="253"/>
      <c r="AJ230" s="253"/>
      <c r="AK230" s="253"/>
      <c r="AL230" s="253"/>
      <c r="AM230" s="253"/>
      <c r="AN230" s="253"/>
      <c r="AO230" s="253"/>
      <c r="AP230" s="253"/>
      <c r="AQ230" s="253"/>
      <c r="AR230" s="253"/>
      <c r="AS230" s="253"/>
      <c r="AT230" s="253"/>
      <c r="AU230" s="253"/>
      <c r="AV230" s="253"/>
      <c r="AW230" s="253"/>
      <c r="AX230" s="253"/>
      <c r="AY230" s="253"/>
      <c r="AZ230" s="253"/>
      <c r="BA230" s="253"/>
      <c r="BB230" s="253"/>
    </row>
    <row r="231" spans="1:54" s="8" customFormat="1" ht="146.25" customHeight="1" x14ac:dyDescent="0.2">
      <c r="A231" s="5">
        <v>1</v>
      </c>
      <c r="B231" s="136" t="s">
        <v>1286</v>
      </c>
      <c r="C231" s="94" t="s">
        <v>1288</v>
      </c>
      <c r="D231" s="94" t="s">
        <v>236</v>
      </c>
      <c r="E231" s="94" t="s">
        <v>237</v>
      </c>
      <c r="F231" s="94" t="s">
        <v>237</v>
      </c>
      <c r="G231" s="94">
        <v>1967</v>
      </c>
      <c r="H231" s="107">
        <v>121024.01</v>
      </c>
      <c r="I231" s="95" t="s">
        <v>1289</v>
      </c>
      <c r="J231" s="95" t="s">
        <v>1290</v>
      </c>
      <c r="K231" s="94" t="s">
        <v>1283</v>
      </c>
      <c r="L231" s="6">
        <v>1</v>
      </c>
      <c r="M231" s="94" t="s">
        <v>1291</v>
      </c>
      <c r="N231" s="94" t="s">
        <v>1292</v>
      </c>
      <c r="O231" s="94" t="s">
        <v>1293</v>
      </c>
      <c r="P231" s="94" t="s">
        <v>257</v>
      </c>
      <c r="Q231" s="94" t="s">
        <v>257</v>
      </c>
      <c r="R231" s="94" t="s">
        <v>257</v>
      </c>
      <c r="S231" s="94" t="s">
        <v>257</v>
      </c>
      <c r="T231" s="94" t="s">
        <v>257</v>
      </c>
      <c r="U231" s="94" t="s">
        <v>259</v>
      </c>
      <c r="V231" s="100">
        <v>421.9</v>
      </c>
      <c r="W231" s="100">
        <v>2</v>
      </c>
      <c r="X231" s="100" t="s">
        <v>236</v>
      </c>
      <c r="Y231" s="100" t="s">
        <v>237</v>
      </c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111"/>
      <c r="AS231" s="111"/>
      <c r="AT231" s="111"/>
      <c r="AU231" s="111"/>
      <c r="AV231" s="111"/>
      <c r="AW231" s="111"/>
      <c r="AX231" s="111"/>
      <c r="AY231" s="111"/>
      <c r="AZ231" s="111"/>
      <c r="BA231" s="111"/>
      <c r="BB231" s="111"/>
    </row>
    <row r="232" spans="1:54" s="8" customFormat="1" ht="13.5" thickBot="1" x14ac:dyDescent="0.25">
      <c r="A232" s="349" t="s">
        <v>0</v>
      </c>
      <c r="B232" s="349" t="s">
        <v>0</v>
      </c>
      <c r="C232" s="349"/>
      <c r="D232" s="349"/>
      <c r="E232" s="349"/>
      <c r="F232" s="350"/>
      <c r="G232" s="350"/>
      <c r="H232" s="295">
        <f>SUM(H231:H231)</f>
        <v>121024.01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1"/>
      <c r="AT232" s="111"/>
      <c r="AU232" s="111"/>
      <c r="AV232" s="111"/>
      <c r="AW232" s="111"/>
      <c r="AX232" s="111"/>
      <c r="AY232" s="111"/>
      <c r="AZ232" s="111"/>
      <c r="BA232" s="111"/>
      <c r="BB232" s="111"/>
    </row>
    <row r="233" spans="1:54" s="66" customFormat="1" ht="18" customHeight="1" thickBot="1" x14ac:dyDescent="0.25">
      <c r="A233" s="62"/>
      <c r="B233" s="62"/>
      <c r="F233" s="351" t="s">
        <v>56</v>
      </c>
      <c r="G233" s="352"/>
      <c r="H233" s="341">
        <f>H114+H117+H121+H126+H132+H135+H144+H155+H171+H178+H185+H196+H212+H226+H229+H232</f>
        <v>56784594.759999998</v>
      </c>
      <c r="I233" s="62"/>
      <c r="J233" s="62"/>
      <c r="L233" s="62"/>
      <c r="Z233" s="342"/>
      <c r="AA233" s="342"/>
      <c r="AB233" s="342"/>
      <c r="AC233" s="342"/>
      <c r="AD233" s="342"/>
      <c r="AE233" s="342"/>
      <c r="AF233" s="342"/>
      <c r="AG233" s="342"/>
      <c r="AH233" s="342"/>
      <c r="AI233" s="342"/>
      <c r="AJ233" s="342"/>
      <c r="AK233" s="342"/>
      <c r="AL233" s="342"/>
      <c r="AM233" s="342"/>
      <c r="AN233" s="342"/>
      <c r="AO233" s="342"/>
      <c r="AP233" s="342"/>
      <c r="AQ233" s="342"/>
      <c r="AR233" s="342"/>
      <c r="AS233" s="342"/>
      <c r="AT233" s="342"/>
      <c r="AU233" s="342"/>
      <c r="AV233" s="342"/>
      <c r="AW233" s="342"/>
      <c r="AX233" s="342"/>
      <c r="AY233" s="342"/>
      <c r="AZ233" s="342"/>
      <c r="BA233" s="342"/>
      <c r="BB233" s="342"/>
    </row>
    <row r="234" spans="1:54" s="8" customFormat="1" x14ac:dyDescent="0.2">
      <c r="A234" s="2"/>
      <c r="B234" s="2"/>
      <c r="C234" s="2"/>
      <c r="D234" s="36"/>
      <c r="E234" s="36"/>
      <c r="F234" s="44"/>
      <c r="G234" s="2"/>
      <c r="H234" s="116"/>
      <c r="I234" s="2"/>
      <c r="J234" s="2"/>
      <c r="L234" s="2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111"/>
      <c r="AS234" s="111"/>
      <c r="AT234" s="111"/>
      <c r="AU234" s="111"/>
      <c r="AV234" s="111"/>
      <c r="AW234" s="111"/>
      <c r="AX234" s="111"/>
      <c r="AY234" s="111"/>
      <c r="AZ234" s="111"/>
      <c r="BA234" s="111"/>
      <c r="BB234" s="111"/>
    </row>
    <row r="235" spans="1:54" s="8" customFormat="1" x14ac:dyDescent="0.2">
      <c r="A235" s="2"/>
      <c r="B235" s="2"/>
      <c r="C235" s="2"/>
      <c r="D235" s="36"/>
      <c r="E235" s="36"/>
      <c r="F235" s="44"/>
      <c r="G235" s="2"/>
      <c r="H235" s="116"/>
      <c r="I235" s="2"/>
      <c r="J235" s="2"/>
      <c r="L235" s="2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1"/>
      <c r="AY235" s="111"/>
      <c r="AZ235" s="111"/>
      <c r="BA235" s="111"/>
      <c r="BB235" s="111"/>
    </row>
    <row r="236" spans="1:54" s="8" customFormat="1" x14ac:dyDescent="0.2">
      <c r="A236" s="2"/>
      <c r="B236" s="2"/>
      <c r="C236" s="2"/>
      <c r="D236" s="36"/>
      <c r="E236" s="36"/>
      <c r="F236" s="44"/>
      <c r="G236" s="2"/>
      <c r="H236" s="116"/>
      <c r="I236" s="2"/>
      <c r="J236" s="2"/>
      <c r="L236" s="2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111"/>
      <c r="AS236" s="111"/>
      <c r="AT236" s="111"/>
      <c r="AU236" s="111"/>
      <c r="AV236" s="111"/>
      <c r="AW236" s="111"/>
      <c r="AX236" s="111"/>
      <c r="AY236" s="111"/>
      <c r="AZ236" s="111"/>
      <c r="BA236" s="111"/>
      <c r="BB236" s="111"/>
    </row>
    <row r="237" spans="1:54" ht="12.75" customHeight="1" x14ac:dyDescent="0.2"/>
    <row r="238" spans="1:54" s="8" customFormat="1" x14ac:dyDescent="0.2">
      <c r="A238" s="2"/>
      <c r="B238" s="2"/>
      <c r="C238" s="2"/>
      <c r="D238" s="36"/>
      <c r="E238" s="36"/>
      <c r="F238" s="44"/>
      <c r="G238" s="2"/>
      <c r="H238" s="294"/>
      <c r="I238" s="2"/>
      <c r="J238" s="2"/>
      <c r="L238" s="2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1"/>
      <c r="AY238" s="111"/>
      <c r="AZ238" s="111"/>
      <c r="BA238" s="111"/>
      <c r="BB238" s="111"/>
    </row>
    <row r="239" spans="1:54" s="8" customFormat="1" x14ac:dyDescent="0.2">
      <c r="A239" s="2"/>
      <c r="B239" s="2"/>
      <c r="C239" s="2"/>
      <c r="D239" s="36"/>
      <c r="E239" s="36"/>
      <c r="F239" s="44"/>
      <c r="G239" s="2"/>
      <c r="H239" s="116"/>
      <c r="I239" s="2"/>
      <c r="J239" s="2"/>
      <c r="L239" s="2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T239" s="111"/>
      <c r="AU239" s="111"/>
      <c r="AV239" s="111"/>
      <c r="AW239" s="111"/>
      <c r="AX239" s="111"/>
      <c r="AY239" s="111"/>
      <c r="AZ239" s="111"/>
      <c r="BA239" s="111"/>
      <c r="BB239" s="111"/>
    </row>
    <row r="241" ht="21.75" customHeight="1" x14ac:dyDescent="0.2"/>
  </sheetData>
  <mergeCells count="59">
    <mergeCell ref="A213:H213"/>
    <mergeCell ref="A226:G226"/>
    <mergeCell ref="A227:H227"/>
    <mergeCell ref="A229:G229"/>
    <mergeCell ref="I157:I160"/>
    <mergeCell ref="K157:K160"/>
    <mergeCell ref="A197:H197"/>
    <mergeCell ref="A212:G212"/>
    <mergeCell ref="C180:C184"/>
    <mergeCell ref="J180:J184"/>
    <mergeCell ref="A196:G196"/>
    <mergeCell ref="C137:C143"/>
    <mergeCell ref="J137:J143"/>
    <mergeCell ref="A172:H172"/>
    <mergeCell ref="A178:G178"/>
    <mergeCell ref="A145:H145"/>
    <mergeCell ref="A155:G155"/>
    <mergeCell ref="A156:H156"/>
    <mergeCell ref="A171:G171"/>
    <mergeCell ref="H157:H160"/>
    <mergeCell ref="F233:G233"/>
    <mergeCell ref="V3:V4"/>
    <mergeCell ref="P3:U3"/>
    <mergeCell ref="A115:H115"/>
    <mergeCell ref="A133:H133"/>
    <mergeCell ref="A135:G135"/>
    <mergeCell ref="A136:H136"/>
    <mergeCell ref="A144:G144"/>
    <mergeCell ref="A186:H186"/>
    <mergeCell ref="L3:L4"/>
    <mergeCell ref="A179:H179"/>
    <mergeCell ref="A185:G185"/>
    <mergeCell ref="Y3:Y4"/>
    <mergeCell ref="J3:J4"/>
    <mergeCell ref="K3:K4"/>
    <mergeCell ref="M3:O3"/>
    <mergeCell ref="A118:H118"/>
    <mergeCell ref="I3:I4"/>
    <mergeCell ref="X3:X4"/>
    <mergeCell ref="E3:E4"/>
    <mergeCell ref="A126:G126"/>
    <mergeCell ref="H3:H4"/>
    <mergeCell ref="A114:G114"/>
    <mergeCell ref="C3:C4"/>
    <mergeCell ref="D3:D4"/>
    <mergeCell ref="F3:F4"/>
    <mergeCell ref="G3:G4"/>
    <mergeCell ref="A122:H122"/>
    <mergeCell ref="A121:G121"/>
    <mergeCell ref="C147:C149"/>
    <mergeCell ref="W3:W4"/>
    <mergeCell ref="A230:H230"/>
    <mergeCell ref="A232:G232"/>
    <mergeCell ref="A127:H127"/>
    <mergeCell ref="A132:G132"/>
    <mergeCell ref="A5:F5"/>
    <mergeCell ref="A3:A4"/>
    <mergeCell ref="B3:B4"/>
    <mergeCell ref="A117:G117"/>
  </mergeCells>
  <phoneticPr fontId="4" type="noConversion"/>
  <pageMargins left="0" right="0" top="0.98425196850393704" bottom="0" header="0.51181102362204722" footer="0.51181102362204722"/>
  <pageSetup paperSize="9" scale="42" orientation="landscape" r:id="rId1"/>
  <headerFooter alignWithMargins="0"/>
  <rowBreaks count="5" manualBreakCount="5">
    <brk id="126" max="25" man="1"/>
    <brk id="144" max="25" man="1"/>
    <brk id="155" max="24" man="1"/>
    <brk id="178" max="25" man="1"/>
    <brk id="212" max="25" man="1"/>
  </rowBreaks>
  <colBreaks count="1" manualBreakCount="1">
    <brk id="1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924"/>
  <sheetViews>
    <sheetView view="pageBreakPreview" topLeftCell="A557" zoomScale="75" zoomScaleNormal="120" zoomScaleSheetLayoutView="75" workbookViewId="0">
      <selection activeCell="D587" sqref="D587"/>
    </sheetView>
  </sheetViews>
  <sheetFormatPr defaultRowHeight="12.75" x14ac:dyDescent="0.2"/>
  <cols>
    <col min="1" max="1" width="5.5703125" style="49" customWidth="1"/>
    <col min="2" max="2" width="42.5703125" style="46" customWidth="1"/>
    <col min="3" max="3" width="15.42578125" style="47" customWidth="1"/>
    <col min="4" max="4" width="18.42578125" style="50" customWidth="1"/>
    <col min="5" max="5" width="5.42578125" style="49" customWidth="1"/>
    <col min="6" max="16384" width="9.140625" style="49"/>
  </cols>
  <sheetData>
    <row r="1" spans="1:4" x14ac:dyDescent="0.2">
      <c r="A1" s="45" t="s">
        <v>88</v>
      </c>
      <c r="D1" s="48"/>
    </row>
    <row r="3" spans="1:4" ht="15" customHeight="1" x14ac:dyDescent="0.2">
      <c r="A3" s="348" t="s">
        <v>67</v>
      </c>
      <c r="B3" s="348"/>
      <c r="C3" s="348"/>
      <c r="D3" s="348"/>
    </row>
    <row r="4" spans="1:4" ht="20.100000000000001" customHeight="1" x14ac:dyDescent="0.2">
      <c r="A4" s="359" t="s">
        <v>75</v>
      </c>
      <c r="B4" s="359"/>
      <c r="C4" s="359"/>
      <c r="D4" s="359"/>
    </row>
    <row r="5" spans="1:4" ht="25.5" x14ac:dyDescent="0.2">
      <c r="A5" s="161" t="s">
        <v>17</v>
      </c>
      <c r="B5" s="161" t="s">
        <v>24</v>
      </c>
      <c r="C5" s="161" t="s">
        <v>25</v>
      </c>
      <c r="D5" s="157" t="s">
        <v>26</v>
      </c>
    </row>
    <row r="6" spans="1:4" s="51" customFormat="1" x14ac:dyDescent="0.2">
      <c r="A6" s="5">
        <v>1</v>
      </c>
      <c r="B6" s="175" t="s">
        <v>287</v>
      </c>
      <c r="C6" s="5">
        <v>2014</v>
      </c>
      <c r="D6" s="176">
        <v>6487.02</v>
      </c>
    </row>
    <row r="7" spans="1:4" s="51" customFormat="1" x14ac:dyDescent="0.2">
      <c r="A7" s="5">
        <v>2</v>
      </c>
      <c r="B7" s="175" t="s">
        <v>287</v>
      </c>
      <c r="C7" s="5">
        <v>2014</v>
      </c>
      <c r="D7" s="176">
        <v>5258</v>
      </c>
    </row>
    <row r="8" spans="1:4" s="51" customFormat="1" x14ac:dyDescent="0.2">
      <c r="A8" s="5">
        <v>3</v>
      </c>
      <c r="B8" s="175" t="s">
        <v>288</v>
      </c>
      <c r="C8" s="5">
        <v>2014</v>
      </c>
      <c r="D8" s="177">
        <v>18400.8</v>
      </c>
    </row>
    <row r="9" spans="1:4" s="51" customFormat="1" x14ac:dyDescent="0.2">
      <c r="A9" s="5">
        <v>4</v>
      </c>
      <c r="B9" s="175" t="s">
        <v>302</v>
      </c>
      <c r="C9" s="5">
        <v>2013</v>
      </c>
      <c r="D9" s="177">
        <f>7*3499</f>
        <v>24493</v>
      </c>
    </row>
    <row r="10" spans="1:4" s="51" customFormat="1" x14ac:dyDescent="0.2">
      <c r="A10" s="5">
        <v>5</v>
      </c>
      <c r="B10" s="175" t="s">
        <v>304</v>
      </c>
      <c r="C10" s="5">
        <v>2014</v>
      </c>
      <c r="D10" s="177">
        <f>4*3499</f>
        <v>13996</v>
      </c>
    </row>
    <row r="11" spans="1:4" s="51" customFormat="1" x14ac:dyDescent="0.2">
      <c r="A11" s="5">
        <v>6</v>
      </c>
      <c r="B11" s="175" t="s">
        <v>289</v>
      </c>
      <c r="C11" s="5">
        <v>2013</v>
      </c>
      <c r="D11" s="177">
        <v>759</v>
      </c>
    </row>
    <row r="12" spans="1:4" s="51" customFormat="1" x14ac:dyDescent="0.2">
      <c r="A12" s="5">
        <v>7</v>
      </c>
      <c r="B12" s="175" t="s">
        <v>305</v>
      </c>
      <c r="C12" s="5">
        <v>2015</v>
      </c>
      <c r="D12" s="177">
        <v>6999</v>
      </c>
    </row>
    <row r="13" spans="1:4" s="51" customFormat="1" x14ac:dyDescent="0.2">
      <c r="A13" s="5">
        <v>8</v>
      </c>
      <c r="B13" s="175" t="s">
        <v>306</v>
      </c>
      <c r="C13" s="5">
        <v>2015</v>
      </c>
      <c r="D13" s="176">
        <v>469</v>
      </c>
    </row>
    <row r="14" spans="1:4" s="51" customFormat="1" x14ac:dyDescent="0.2">
      <c r="A14" s="5">
        <v>9</v>
      </c>
      <c r="B14" s="175" t="s">
        <v>307</v>
      </c>
      <c r="C14" s="5">
        <v>2015</v>
      </c>
      <c r="D14" s="176">
        <v>1845</v>
      </c>
    </row>
    <row r="15" spans="1:4" s="51" customFormat="1" x14ac:dyDescent="0.2">
      <c r="A15" s="5">
        <v>10</v>
      </c>
      <c r="B15" s="175" t="s">
        <v>308</v>
      </c>
      <c r="C15" s="5">
        <v>2015</v>
      </c>
      <c r="D15" s="176">
        <v>1955.7</v>
      </c>
    </row>
    <row r="16" spans="1:4" s="51" customFormat="1" x14ac:dyDescent="0.2">
      <c r="A16" s="5">
        <v>11</v>
      </c>
      <c r="B16" s="175" t="s">
        <v>309</v>
      </c>
      <c r="C16" s="5">
        <v>2015</v>
      </c>
      <c r="D16" s="176">
        <v>1279.2</v>
      </c>
    </row>
    <row r="17" spans="1:4" s="51" customFormat="1" x14ac:dyDescent="0.2">
      <c r="A17" s="5">
        <v>12</v>
      </c>
      <c r="B17" s="175" t="s">
        <v>287</v>
      </c>
      <c r="C17" s="5">
        <v>2015</v>
      </c>
      <c r="D17" s="176">
        <v>3499</v>
      </c>
    </row>
    <row r="18" spans="1:4" s="51" customFormat="1" x14ac:dyDescent="0.2">
      <c r="A18" s="5">
        <v>13</v>
      </c>
      <c r="B18" s="175" t="s">
        <v>309</v>
      </c>
      <c r="C18" s="5">
        <v>2015</v>
      </c>
      <c r="D18" s="176">
        <v>1291.5</v>
      </c>
    </row>
    <row r="19" spans="1:4" s="51" customFormat="1" x14ac:dyDescent="0.2">
      <c r="A19" s="5">
        <v>14</v>
      </c>
      <c r="B19" s="175" t="s">
        <v>305</v>
      </c>
      <c r="C19" s="5">
        <v>2016</v>
      </c>
      <c r="D19" s="176">
        <f>2*3499</f>
        <v>6998</v>
      </c>
    </row>
    <row r="20" spans="1:4" s="51" customFormat="1" x14ac:dyDescent="0.2">
      <c r="A20" s="5">
        <v>15</v>
      </c>
      <c r="B20" s="175" t="s">
        <v>309</v>
      </c>
      <c r="C20" s="5">
        <v>2015</v>
      </c>
      <c r="D20" s="176">
        <v>1291.5</v>
      </c>
    </row>
    <row r="21" spans="1:4" s="51" customFormat="1" x14ac:dyDescent="0.2">
      <c r="A21" s="5">
        <v>16</v>
      </c>
      <c r="B21" s="175" t="s">
        <v>303</v>
      </c>
      <c r="C21" s="5">
        <v>2016</v>
      </c>
      <c r="D21" s="176">
        <f>3*3499</f>
        <v>10497</v>
      </c>
    </row>
    <row r="22" spans="1:4" s="51" customFormat="1" x14ac:dyDescent="0.2">
      <c r="A22" s="5">
        <v>17</v>
      </c>
      <c r="B22" s="175" t="s">
        <v>310</v>
      </c>
      <c r="C22" s="5">
        <v>2016</v>
      </c>
      <c r="D22" s="176">
        <v>799</v>
      </c>
    </row>
    <row r="23" spans="1:4" s="51" customFormat="1" x14ac:dyDescent="0.2">
      <c r="A23" s="5">
        <v>18</v>
      </c>
      <c r="B23" s="175" t="s">
        <v>311</v>
      </c>
      <c r="C23" s="5">
        <v>2016</v>
      </c>
      <c r="D23" s="176">
        <v>2125</v>
      </c>
    </row>
    <row r="24" spans="1:4" s="51" customFormat="1" x14ac:dyDescent="0.2">
      <c r="A24" s="5">
        <v>19</v>
      </c>
      <c r="B24" s="175" t="s">
        <v>312</v>
      </c>
      <c r="C24" s="5">
        <v>2017</v>
      </c>
      <c r="D24" s="176">
        <v>2054.1</v>
      </c>
    </row>
    <row r="25" spans="1:4" s="51" customFormat="1" x14ac:dyDescent="0.2">
      <c r="A25" s="5">
        <v>20</v>
      </c>
      <c r="B25" s="175" t="s">
        <v>313</v>
      </c>
      <c r="C25" s="5">
        <v>2018</v>
      </c>
      <c r="D25" s="176">
        <f>2*4998</f>
        <v>9996</v>
      </c>
    </row>
    <row r="26" spans="1:4" s="51" customFormat="1" x14ac:dyDescent="0.2">
      <c r="A26" s="5">
        <v>21</v>
      </c>
      <c r="B26" s="175" t="s">
        <v>290</v>
      </c>
      <c r="C26" s="5">
        <v>2013</v>
      </c>
      <c r="D26" s="176">
        <v>1739.89</v>
      </c>
    </row>
    <row r="27" spans="1:4" s="51" customFormat="1" x14ac:dyDescent="0.2">
      <c r="A27" s="5">
        <v>22</v>
      </c>
      <c r="B27" s="175" t="s">
        <v>314</v>
      </c>
      <c r="C27" s="5">
        <v>2013</v>
      </c>
      <c r="D27" s="176">
        <v>1099</v>
      </c>
    </row>
    <row r="28" spans="1:4" s="51" customFormat="1" x14ac:dyDescent="0.2">
      <c r="A28" s="5">
        <v>23</v>
      </c>
      <c r="B28" s="175" t="s">
        <v>291</v>
      </c>
      <c r="C28" s="5">
        <v>2014</v>
      </c>
      <c r="D28" s="176">
        <v>1478.98</v>
      </c>
    </row>
    <row r="29" spans="1:4" s="51" customFormat="1" x14ac:dyDescent="0.2">
      <c r="A29" s="5">
        <v>24</v>
      </c>
      <c r="B29" s="175" t="s">
        <v>292</v>
      </c>
      <c r="C29" s="5">
        <v>2014</v>
      </c>
      <c r="D29" s="177">
        <v>1259</v>
      </c>
    </row>
    <row r="30" spans="1:4" s="51" customFormat="1" x14ac:dyDescent="0.2">
      <c r="A30" s="5">
        <v>25</v>
      </c>
      <c r="B30" s="175" t="s">
        <v>315</v>
      </c>
      <c r="C30" s="5">
        <v>2015</v>
      </c>
      <c r="D30" s="176">
        <v>1999</v>
      </c>
    </row>
    <row r="31" spans="1:4" s="51" customFormat="1" x14ac:dyDescent="0.2">
      <c r="A31" s="5">
        <v>26</v>
      </c>
      <c r="B31" s="175" t="s">
        <v>316</v>
      </c>
      <c r="C31" s="5">
        <v>2017</v>
      </c>
      <c r="D31" s="176">
        <v>1348</v>
      </c>
    </row>
    <row r="32" spans="1:4" s="51" customFormat="1" x14ac:dyDescent="0.2">
      <c r="A32" s="5">
        <v>27</v>
      </c>
      <c r="B32" s="175" t="s">
        <v>317</v>
      </c>
      <c r="C32" s="5">
        <v>2017</v>
      </c>
      <c r="D32" s="176">
        <v>880</v>
      </c>
    </row>
    <row r="33" spans="1:4" s="51" customFormat="1" x14ac:dyDescent="0.2">
      <c r="A33" s="5">
        <v>28</v>
      </c>
      <c r="B33" s="175" t="s">
        <v>318</v>
      </c>
      <c r="C33" s="5">
        <v>2017</v>
      </c>
      <c r="D33" s="176">
        <v>1283</v>
      </c>
    </row>
    <row r="34" spans="1:4" s="51" customFormat="1" x14ac:dyDescent="0.2">
      <c r="A34" s="5">
        <v>29</v>
      </c>
      <c r="B34" s="175" t="s">
        <v>293</v>
      </c>
      <c r="C34" s="5">
        <v>2015</v>
      </c>
      <c r="D34" s="177">
        <v>1845</v>
      </c>
    </row>
    <row r="35" spans="1:4" s="51" customFormat="1" x14ac:dyDescent="0.2">
      <c r="A35" s="5">
        <v>30</v>
      </c>
      <c r="B35" s="175" t="s">
        <v>294</v>
      </c>
      <c r="C35" s="5">
        <v>2015</v>
      </c>
      <c r="D35" s="176">
        <v>43414.63</v>
      </c>
    </row>
    <row r="36" spans="1:4" s="51" customFormat="1" x14ac:dyDescent="0.2">
      <c r="A36" s="5">
        <v>31</v>
      </c>
      <c r="B36" s="175" t="s">
        <v>295</v>
      </c>
      <c r="C36" s="5">
        <v>2015</v>
      </c>
      <c r="D36" s="176">
        <v>4100</v>
      </c>
    </row>
    <row r="37" spans="1:4" s="51" customFormat="1" x14ac:dyDescent="0.2">
      <c r="A37" s="5">
        <v>32</v>
      </c>
      <c r="B37" s="175" t="s">
        <v>296</v>
      </c>
      <c r="C37" s="5">
        <v>2015</v>
      </c>
      <c r="D37" s="176">
        <v>25520.32</v>
      </c>
    </row>
    <row r="38" spans="1:4" s="51" customFormat="1" x14ac:dyDescent="0.2">
      <c r="A38" s="5">
        <v>33</v>
      </c>
      <c r="B38" s="175" t="s">
        <v>297</v>
      </c>
      <c r="C38" s="5">
        <v>2015</v>
      </c>
      <c r="D38" s="176">
        <v>9756.1</v>
      </c>
    </row>
    <row r="39" spans="1:4" s="51" customFormat="1" x14ac:dyDescent="0.2">
      <c r="A39" s="5">
        <v>34</v>
      </c>
      <c r="B39" s="175" t="s">
        <v>298</v>
      </c>
      <c r="C39" s="5">
        <v>2015</v>
      </c>
      <c r="D39" s="176">
        <v>9557.1</v>
      </c>
    </row>
    <row r="40" spans="1:4" s="51" customFormat="1" ht="25.5" x14ac:dyDescent="0.2">
      <c r="A40" s="5">
        <v>35</v>
      </c>
      <c r="B40" s="175" t="s">
        <v>299</v>
      </c>
      <c r="C40" s="5">
        <v>2015</v>
      </c>
      <c r="D40" s="176">
        <v>2918.7</v>
      </c>
    </row>
    <row r="41" spans="1:4" s="51" customFormat="1" x14ac:dyDescent="0.2">
      <c r="A41" s="5">
        <v>36</v>
      </c>
      <c r="B41" s="175" t="s">
        <v>300</v>
      </c>
      <c r="C41" s="5">
        <v>2016</v>
      </c>
      <c r="D41" s="176">
        <v>13591.5</v>
      </c>
    </row>
    <row r="42" spans="1:4" s="51" customFormat="1" x14ac:dyDescent="0.2">
      <c r="A42" s="5">
        <v>37</v>
      </c>
      <c r="B42" s="175" t="s">
        <v>300</v>
      </c>
      <c r="C42" s="5">
        <v>2017</v>
      </c>
      <c r="D42" s="176">
        <v>7626</v>
      </c>
    </row>
    <row r="43" spans="1:4" s="51" customFormat="1" ht="25.5" x14ac:dyDescent="0.2">
      <c r="A43" s="5">
        <v>38</v>
      </c>
      <c r="B43" s="175" t="s">
        <v>319</v>
      </c>
      <c r="C43" s="5">
        <v>2017</v>
      </c>
      <c r="D43" s="176">
        <f>4*5034.51</f>
        <v>20138.04</v>
      </c>
    </row>
    <row r="44" spans="1:4" s="51" customFormat="1" ht="25.5" x14ac:dyDescent="0.2">
      <c r="A44" s="5">
        <v>39</v>
      </c>
      <c r="B44" s="175" t="s">
        <v>301</v>
      </c>
      <c r="C44" s="5">
        <v>2017</v>
      </c>
      <c r="D44" s="176">
        <v>2845.53</v>
      </c>
    </row>
    <row r="45" spans="1:4" s="51" customFormat="1" ht="12.75" customHeight="1" x14ac:dyDescent="0.2">
      <c r="A45" s="358" t="s">
        <v>0</v>
      </c>
      <c r="B45" s="358"/>
      <c r="C45" s="5"/>
      <c r="D45" s="158">
        <f>SUM(D6:D44)</f>
        <v>272892.61000000004</v>
      </c>
    </row>
    <row r="46" spans="1:4" ht="20.100000000000001" customHeight="1" x14ac:dyDescent="0.2">
      <c r="A46" s="359" t="s">
        <v>74</v>
      </c>
      <c r="B46" s="359"/>
      <c r="C46" s="359"/>
      <c r="D46" s="359"/>
    </row>
    <row r="47" spans="1:4" ht="25.5" x14ac:dyDescent="0.2">
      <c r="A47" s="161" t="s">
        <v>17</v>
      </c>
      <c r="B47" s="161" t="s">
        <v>24</v>
      </c>
      <c r="C47" s="161" t="s">
        <v>25</v>
      </c>
      <c r="D47" s="157" t="s">
        <v>26</v>
      </c>
    </row>
    <row r="48" spans="1:4" s="51" customFormat="1" x14ac:dyDescent="0.2">
      <c r="A48" s="5">
        <v>1</v>
      </c>
      <c r="B48" s="193" t="s">
        <v>330</v>
      </c>
      <c r="C48" s="162">
        <v>2016</v>
      </c>
      <c r="D48" s="176">
        <f>4*1105.77</f>
        <v>4423.08</v>
      </c>
    </row>
    <row r="49" spans="1:4" s="51" customFormat="1" x14ac:dyDescent="0.2">
      <c r="A49" s="5">
        <v>2</v>
      </c>
      <c r="B49" s="193" t="s">
        <v>331</v>
      </c>
      <c r="C49" s="162">
        <v>2016</v>
      </c>
      <c r="D49" s="176">
        <f>4*183.27</f>
        <v>733.08</v>
      </c>
    </row>
    <row r="50" spans="1:4" s="51" customFormat="1" x14ac:dyDescent="0.2">
      <c r="A50" s="5">
        <v>3</v>
      </c>
      <c r="B50" s="175" t="s">
        <v>320</v>
      </c>
      <c r="C50" s="5">
        <v>2013</v>
      </c>
      <c r="D50" s="176">
        <v>7069.72</v>
      </c>
    </row>
    <row r="51" spans="1:4" s="51" customFormat="1" ht="51" x14ac:dyDescent="0.2">
      <c r="A51" s="5">
        <v>4</v>
      </c>
      <c r="B51" s="178" t="s">
        <v>321</v>
      </c>
      <c r="C51" s="162">
        <v>2013</v>
      </c>
      <c r="D51" s="176">
        <v>636477.44999999995</v>
      </c>
    </row>
    <row r="52" spans="1:4" s="51" customFormat="1" x14ac:dyDescent="0.2">
      <c r="A52" s="5">
        <v>5</v>
      </c>
      <c r="B52" s="175" t="s">
        <v>322</v>
      </c>
      <c r="C52" s="5">
        <v>2014</v>
      </c>
      <c r="D52" s="177">
        <v>4500</v>
      </c>
    </row>
    <row r="53" spans="1:4" s="51" customFormat="1" x14ac:dyDescent="0.2">
      <c r="A53" s="5">
        <v>6</v>
      </c>
      <c r="B53" s="175" t="s">
        <v>323</v>
      </c>
      <c r="C53" s="5">
        <v>2013</v>
      </c>
      <c r="D53" s="177">
        <v>1799.99</v>
      </c>
    </row>
    <row r="54" spans="1:4" s="51" customFormat="1" x14ac:dyDescent="0.2">
      <c r="A54" s="5">
        <v>7</v>
      </c>
      <c r="B54" s="175" t="s">
        <v>324</v>
      </c>
      <c r="C54" s="5">
        <v>2013</v>
      </c>
      <c r="D54" s="177">
        <v>699</v>
      </c>
    </row>
    <row r="55" spans="1:4" s="51" customFormat="1" x14ac:dyDescent="0.2">
      <c r="A55" s="5">
        <v>8</v>
      </c>
      <c r="B55" s="175" t="s">
        <v>325</v>
      </c>
      <c r="C55" s="5">
        <v>2013</v>
      </c>
      <c r="D55" s="177">
        <v>2028</v>
      </c>
    </row>
    <row r="56" spans="1:4" s="51" customFormat="1" x14ac:dyDescent="0.2">
      <c r="A56" s="5">
        <v>9</v>
      </c>
      <c r="B56" s="175" t="s">
        <v>332</v>
      </c>
      <c r="C56" s="5">
        <v>2018</v>
      </c>
      <c r="D56" s="176">
        <v>12200</v>
      </c>
    </row>
    <row r="57" spans="1:4" s="51" customFormat="1" x14ac:dyDescent="0.2">
      <c r="A57" s="5">
        <v>10</v>
      </c>
      <c r="B57" s="175" t="s">
        <v>326</v>
      </c>
      <c r="C57" s="5">
        <v>2014</v>
      </c>
      <c r="D57" s="177">
        <v>723.99</v>
      </c>
    </row>
    <row r="58" spans="1:4" s="51" customFormat="1" x14ac:dyDescent="0.2">
      <c r="A58" s="5">
        <v>11</v>
      </c>
      <c r="B58" s="175" t="s">
        <v>327</v>
      </c>
      <c r="C58" s="5">
        <v>2015</v>
      </c>
      <c r="D58" s="176">
        <v>2430.89</v>
      </c>
    </row>
    <row r="59" spans="1:4" s="51" customFormat="1" x14ac:dyDescent="0.2">
      <c r="A59" s="5">
        <v>12</v>
      </c>
      <c r="B59" s="175" t="s">
        <v>328</v>
      </c>
      <c r="C59" s="5">
        <v>2015</v>
      </c>
      <c r="D59" s="176">
        <v>4796.75</v>
      </c>
    </row>
    <row r="60" spans="1:4" s="51" customFormat="1" x14ac:dyDescent="0.2">
      <c r="A60" s="5">
        <v>13</v>
      </c>
      <c r="B60" s="175" t="s">
        <v>329</v>
      </c>
      <c r="C60" s="5">
        <v>2016</v>
      </c>
      <c r="D60" s="176">
        <v>4428</v>
      </c>
    </row>
    <row r="61" spans="1:4" s="51" customFormat="1" x14ac:dyDescent="0.2">
      <c r="A61" s="5">
        <v>14</v>
      </c>
      <c r="B61" s="175" t="s">
        <v>333</v>
      </c>
      <c r="C61" s="5">
        <v>2017</v>
      </c>
      <c r="D61" s="176">
        <v>6439.82</v>
      </c>
    </row>
    <row r="62" spans="1:4" s="51" customFormat="1" ht="12.75" customHeight="1" x14ac:dyDescent="0.2">
      <c r="A62" s="358" t="s">
        <v>0</v>
      </c>
      <c r="B62" s="358"/>
      <c r="C62" s="5"/>
      <c r="D62" s="158">
        <f>SUM(D48:D61)</f>
        <v>688749.7699999999</v>
      </c>
    </row>
    <row r="63" spans="1:4" s="51" customFormat="1" x14ac:dyDescent="0.2">
      <c r="A63" s="46"/>
      <c r="B63" s="46"/>
      <c r="C63" s="32"/>
      <c r="D63" s="52"/>
    </row>
    <row r="64" spans="1:4" ht="15" customHeight="1" x14ac:dyDescent="0.2">
      <c r="A64" s="348" t="s">
        <v>407</v>
      </c>
      <c r="B64" s="348"/>
      <c r="C64" s="348"/>
      <c r="D64" s="348"/>
    </row>
    <row r="65" spans="1:4" ht="20.100000000000001" customHeight="1" x14ac:dyDescent="0.2">
      <c r="A65" s="359" t="s">
        <v>75</v>
      </c>
      <c r="B65" s="359"/>
      <c r="C65" s="359"/>
      <c r="D65" s="359"/>
    </row>
    <row r="66" spans="1:4" ht="25.5" x14ac:dyDescent="0.2">
      <c r="A66" s="161" t="s">
        <v>17</v>
      </c>
      <c r="B66" s="161" t="s">
        <v>24</v>
      </c>
      <c r="C66" s="161" t="s">
        <v>25</v>
      </c>
      <c r="D66" s="157" t="s">
        <v>26</v>
      </c>
    </row>
    <row r="67" spans="1:4" s="51" customFormat="1" x14ac:dyDescent="0.2">
      <c r="A67" s="5">
        <v>1</v>
      </c>
      <c r="B67" s="175" t="s">
        <v>415</v>
      </c>
      <c r="C67" s="5">
        <v>2013</v>
      </c>
      <c r="D67" s="179">
        <v>647.9</v>
      </c>
    </row>
    <row r="68" spans="1:4" s="51" customFormat="1" x14ac:dyDescent="0.2">
      <c r="A68" s="5">
        <v>2</v>
      </c>
      <c r="B68" s="175" t="s">
        <v>416</v>
      </c>
      <c r="C68" s="5">
        <v>2013</v>
      </c>
      <c r="D68" s="179">
        <v>243.9</v>
      </c>
    </row>
    <row r="69" spans="1:4" s="51" customFormat="1" x14ac:dyDescent="0.2">
      <c r="A69" s="5">
        <v>3</v>
      </c>
      <c r="B69" s="175" t="s">
        <v>417</v>
      </c>
      <c r="C69" s="5">
        <v>2015</v>
      </c>
      <c r="D69" s="177">
        <v>300</v>
      </c>
    </row>
    <row r="70" spans="1:4" s="51" customFormat="1" x14ac:dyDescent="0.2">
      <c r="A70" s="5">
        <v>4</v>
      </c>
      <c r="B70" s="175" t="s">
        <v>418</v>
      </c>
      <c r="C70" s="5">
        <v>2017</v>
      </c>
      <c r="D70" s="177">
        <v>2499</v>
      </c>
    </row>
    <row r="71" spans="1:4" s="51" customFormat="1" ht="12.75" customHeight="1" x14ac:dyDescent="0.2">
      <c r="A71" s="358" t="s">
        <v>0</v>
      </c>
      <c r="B71" s="358"/>
      <c r="C71" s="5"/>
      <c r="D71" s="158">
        <f>SUM(D67:D70)</f>
        <v>3690.8</v>
      </c>
    </row>
    <row r="72" spans="1:4" ht="20.100000000000001" customHeight="1" x14ac:dyDescent="0.2">
      <c r="A72" s="359" t="s">
        <v>74</v>
      </c>
      <c r="B72" s="359"/>
      <c r="C72" s="359"/>
      <c r="D72" s="359"/>
    </row>
    <row r="73" spans="1:4" ht="25.5" x14ac:dyDescent="0.2">
      <c r="A73" s="161" t="s">
        <v>17</v>
      </c>
      <c r="B73" s="161" t="s">
        <v>24</v>
      </c>
      <c r="C73" s="161" t="s">
        <v>25</v>
      </c>
      <c r="D73" s="157" t="s">
        <v>26</v>
      </c>
    </row>
    <row r="74" spans="1:4" s="51" customFormat="1" x14ac:dyDescent="0.2">
      <c r="A74" s="5">
        <v>1</v>
      </c>
      <c r="B74" s="175" t="s">
        <v>419</v>
      </c>
      <c r="C74" s="5">
        <v>2016</v>
      </c>
      <c r="D74" s="177">
        <v>860</v>
      </c>
    </row>
    <row r="75" spans="1:4" s="51" customFormat="1" ht="12.75" customHeight="1" x14ac:dyDescent="0.2">
      <c r="A75" s="358" t="s">
        <v>0</v>
      </c>
      <c r="B75" s="358"/>
      <c r="C75" s="5"/>
      <c r="D75" s="158">
        <f>SUM(D74:D74)</f>
        <v>860</v>
      </c>
    </row>
    <row r="76" spans="1:4" ht="20.100000000000001" customHeight="1" x14ac:dyDescent="0.2">
      <c r="A76" s="359" t="s">
        <v>28</v>
      </c>
      <c r="B76" s="359"/>
      <c r="C76" s="359"/>
      <c r="D76" s="359"/>
    </row>
    <row r="77" spans="1:4" ht="25.5" x14ac:dyDescent="0.2">
      <c r="A77" s="161" t="s">
        <v>17</v>
      </c>
      <c r="B77" s="161" t="s">
        <v>24</v>
      </c>
      <c r="C77" s="161" t="s">
        <v>25</v>
      </c>
      <c r="D77" s="157" t="s">
        <v>26</v>
      </c>
    </row>
    <row r="78" spans="1:4" s="51" customFormat="1" x14ac:dyDescent="0.2">
      <c r="A78" s="5">
        <v>1</v>
      </c>
      <c r="B78" s="175" t="s">
        <v>420</v>
      </c>
      <c r="C78" s="5">
        <v>2013</v>
      </c>
      <c r="D78" s="179">
        <v>8455.2800000000007</v>
      </c>
    </row>
    <row r="79" spans="1:4" s="51" customFormat="1" ht="12.75" customHeight="1" x14ac:dyDescent="0.2">
      <c r="A79" s="358" t="s">
        <v>0</v>
      </c>
      <c r="B79" s="358"/>
      <c r="C79" s="5"/>
      <c r="D79" s="158">
        <f>SUM(D78:D78)</f>
        <v>8455.2800000000007</v>
      </c>
    </row>
    <row r="80" spans="1:4" s="51" customFormat="1" x14ac:dyDescent="0.2">
      <c r="A80" s="46"/>
      <c r="B80" s="46"/>
      <c r="C80" s="32"/>
      <c r="D80" s="52"/>
    </row>
    <row r="81" spans="1:4" ht="15" customHeight="1" x14ac:dyDescent="0.2">
      <c r="A81" s="348" t="s">
        <v>549</v>
      </c>
      <c r="B81" s="348"/>
      <c r="C81" s="348"/>
      <c r="D81" s="348"/>
    </row>
    <row r="82" spans="1:4" ht="20.100000000000001" customHeight="1" x14ac:dyDescent="0.2">
      <c r="A82" s="359" t="s">
        <v>75</v>
      </c>
      <c r="B82" s="359"/>
      <c r="C82" s="359"/>
      <c r="D82" s="359"/>
    </row>
    <row r="83" spans="1:4" ht="25.5" x14ac:dyDescent="0.2">
      <c r="A83" s="161" t="s">
        <v>17</v>
      </c>
      <c r="B83" s="161" t="s">
        <v>24</v>
      </c>
      <c r="C83" s="161" t="s">
        <v>25</v>
      </c>
      <c r="D83" s="157" t="s">
        <v>26</v>
      </c>
    </row>
    <row r="84" spans="1:4" s="51" customFormat="1" x14ac:dyDescent="0.2">
      <c r="A84" s="162">
        <v>1</v>
      </c>
      <c r="B84" s="180" t="s">
        <v>550</v>
      </c>
      <c r="C84" s="110">
        <v>2013</v>
      </c>
      <c r="D84" s="181">
        <v>359</v>
      </c>
    </row>
    <row r="85" spans="1:4" s="51" customFormat="1" x14ac:dyDescent="0.2">
      <c r="A85" s="162">
        <v>2</v>
      </c>
      <c r="B85" s="180" t="s">
        <v>551</v>
      </c>
      <c r="C85" s="110">
        <v>2013</v>
      </c>
      <c r="D85" s="181">
        <v>352.86</v>
      </c>
    </row>
    <row r="86" spans="1:4" s="51" customFormat="1" x14ac:dyDescent="0.2">
      <c r="A86" s="162">
        <v>3</v>
      </c>
      <c r="B86" s="178" t="s">
        <v>552</v>
      </c>
      <c r="C86" s="162">
        <v>2013</v>
      </c>
      <c r="D86" s="182">
        <v>267.68</v>
      </c>
    </row>
    <row r="87" spans="1:4" s="51" customFormat="1" x14ac:dyDescent="0.2">
      <c r="A87" s="5">
        <v>4</v>
      </c>
      <c r="B87" s="175" t="s">
        <v>553</v>
      </c>
      <c r="C87" s="5">
        <v>2014</v>
      </c>
      <c r="D87" s="179">
        <v>1300</v>
      </c>
    </row>
    <row r="88" spans="1:4" s="51" customFormat="1" x14ac:dyDescent="0.2">
      <c r="A88" s="5">
        <v>5</v>
      </c>
      <c r="B88" s="175" t="s">
        <v>554</v>
      </c>
      <c r="C88" s="5">
        <v>2014</v>
      </c>
      <c r="D88" s="179">
        <v>3100</v>
      </c>
    </row>
    <row r="89" spans="1:4" s="51" customFormat="1" x14ac:dyDescent="0.2">
      <c r="A89" s="5">
        <v>6</v>
      </c>
      <c r="B89" s="175" t="s">
        <v>555</v>
      </c>
      <c r="C89" s="5">
        <v>2014</v>
      </c>
      <c r="D89" s="179">
        <v>3800</v>
      </c>
    </row>
    <row r="90" spans="1:4" s="51" customFormat="1" x14ac:dyDescent="0.2">
      <c r="A90" s="5">
        <v>7</v>
      </c>
      <c r="B90" s="175" t="s">
        <v>556</v>
      </c>
      <c r="C90" s="5">
        <v>2014</v>
      </c>
      <c r="D90" s="179">
        <v>10500.01</v>
      </c>
    </row>
    <row r="91" spans="1:4" s="51" customFormat="1" x14ac:dyDescent="0.2">
      <c r="A91" s="5">
        <v>8</v>
      </c>
      <c r="B91" s="175" t="s">
        <v>557</v>
      </c>
      <c r="C91" s="5">
        <v>2014</v>
      </c>
      <c r="D91" s="179">
        <v>368.95</v>
      </c>
    </row>
    <row r="92" spans="1:4" s="51" customFormat="1" x14ac:dyDescent="0.2">
      <c r="A92" s="5">
        <v>9</v>
      </c>
      <c r="B92" s="183" t="s">
        <v>558</v>
      </c>
      <c r="C92" s="6">
        <v>2015</v>
      </c>
      <c r="D92" s="184">
        <v>183.53</v>
      </c>
    </row>
    <row r="93" spans="1:4" s="51" customFormat="1" ht="25.5" x14ac:dyDescent="0.2">
      <c r="A93" s="5">
        <v>10</v>
      </c>
      <c r="B93" s="175" t="s">
        <v>559</v>
      </c>
      <c r="C93" s="5">
        <v>2015</v>
      </c>
      <c r="D93" s="179">
        <v>554.30999999999995</v>
      </c>
    </row>
    <row r="94" spans="1:4" s="51" customFormat="1" x14ac:dyDescent="0.2">
      <c r="A94" s="5">
        <v>11</v>
      </c>
      <c r="B94" s="175" t="s">
        <v>560</v>
      </c>
      <c r="C94" s="5">
        <v>2015</v>
      </c>
      <c r="D94" s="179">
        <v>303.23</v>
      </c>
    </row>
    <row r="95" spans="1:4" s="51" customFormat="1" x14ac:dyDescent="0.2">
      <c r="A95" s="5">
        <v>12</v>
      </c>
      <c r="B95" s="183" t="s">
        <v>561</v>
      </c>
      <c r="C95" s="6">
        <v>2015</v>
      </c>
      <c r="D95" s="181">
        <v>29.17</v>
      </c>
    </row>
    <row r="96" spans="1:4" s="51" customFormat="1" x14ac:dyDescent="0.2">
      <c r="A96" s="5">
        <v>13</v>
      </c>
      <c r="B96" s="175" t="s">
        <v>562</v>
      </c>
      <c r="C96" s="5">
        <v>2016</v>
      </c>
      <c r="D96" s="179">
        <v>419.27</v>
      </c>
    </row>
    <row r="97" spans="1:4" s="51" customFormat="1" x14ac:dyDescent="0.2">
      <c r="A97" s="5">
        <v>14</v>
      </c>
      <c r="B97" s="175" t="s">
        <v>563</v>
      </c>
      <c r="C97" s="5">
        <v>2016</v>
      </c>
      <c r="D97" s="179">
        <v>1593.42</v>
      </c>
    </row>
    <row r="98" spans="1:4" s="51" customFormat="1" x14ac:dyDescent="0.2">
      <c r="A98" s="5">
        <v>15</v>
      </c>
      <c r="B98" s="175" t="s">
        <v>564</v>
      </c>
      <c r="C98" s="5">
        <v>2016</v>
      </c>
      <c r="D98" s="177">
        <v>441.91</v>
      </c>
    </row>
    <row r="99" spans="1:4" s="51" customFormat="1" x14ac:dyDescent="0.2">
      <c r="A99" s="5">
        <v>16</v>
      </c>
      <c r="B99" s="175" t="s">
        <v>565</v>
      </c>
      <c r="C99" s="5">
        <v>2017</v>
      </c>
      <c r="D99" s="177">
        <v>1889.43</v>
      </c>
    </row>
    <row r="100" spans="1:4" s="51" customFormat="1" ht="12.75" customHeight="1" x14ac:dyDescent="0.2">
      <c r="A100" s="358" t="s">
        <v>0</v>
      </c>
      <c r="B100" s="358"/>
      <c r="C100" s="5"/>
      <c r="D100" s="158">
        <f>SUM(D84:D99)</f>
        <v>25462.77</v>
      </c>
    </row>
    <row r="101" spans="1:4" ht="21.75" customHeight="1" x14ac:dyDescent="0.2">
      <c r="A101" s="359" t="s">
        <v>74</v>
      </c>
      <c r="B101" s="359"/>
      <c r="C101" s="359"/>
      <c r="D101" s="359"/>
    </row>
    <row r="102" spans="1:4" ht="25.5" x14ac:dyDescent="0.2">
      <c r="A102" s="161" t="s">
        <v>17</v>
      </c>
      <c r="B102" s="161" t="s">
        <v>24</v>
      </c>
      <c r="C102" s="161" t="s">
        <v>25</v>
      </c>
      <c r="D102" s="157" t="s">
        <v>26</v>
      </c>
    </row>
    <row r="103" spans="1:4" s="51" customFormat="1" x14ac:dyDescent="0.2">
      <c r="A103" s="162">
        <v>1</v>
      </c>
      <c r="B103" s="185" t="s">
        <v>566</v>
      </c>
      <c r="C103" s="162">
        <v>2013</v>
      </c>
      <c r="D103" s="186">
        <v>328.62</v>
      </c>
    </row>
    <row r="104" spans="1:4" s="51" customFormat="1" x14ac:dyDescent="0.2">
      <c r="A104" s="162">
        <v>2</v>
      </c>
      <c r="B104" s="185" t="s">
        <v>567</v>
      </c>
      <c r="C104" s="162">
        <v>2013</v>
      </c>
      <c r="D104" s="186">
        <v>341.17</v>
      </c>
    </row>
    <row r="105" spans="1:4" s="51" customFormat="1" x14ac:dyDescent="0.2">
      <c r="A105" s="162">
        <v>3</v>
      </c>
      <c r="B105" s="185" t="s">
        <v>568</v>
      </c>
      <c r="C105" s="162">
        <v>2013</v>
      </c>
      <c r="D105" s="186">
        <v>1845.98</v>
      </c>
    </row>
    <row r="106" spans="1:4" s="51" customFormat="1" x14ac:dyDescent="0.2">
      <c r="A106" s="162">
        <v>4</v>
      </c>
      <c r="B106" s="185" t="s">
        <v>569</v>
      </c>
      <c r="C106" s="162">
        <v>2013</v>
      </c>
      <c r="D106" s="186">
        <v>164.67</v>
      </c>
    </row>
    <row r="107" spans="1:4" s="51" customFormat="1" x14ac:dyDescent="0.2">
      <c r="A107" s="162">
        <v>5</v>
      </c>
      <c r="B107" s="178" t="s">
        <v>570</v>
      </c>
      <c r="C107" s="162">
        <v>2013</v>
      </c>
      <c r="D107" s="182">
        <v>10646.88</v>
      </c>
    </row>
    <row r="108" spans="1:4" s="51" customFormat="1" x14ac:dyDescent="0.2">
      <c r="A108" s="162">
        <v>6</v>
      </c>
      <c r="B108" s="178" t="s">
        <v>571</v>
      </c>
      <c r="C108" s="162">
        <v>2013</v>
      </c>
      <c r="D108" s="182">
        <v>6254.55</v>
      </c>
    </row>
    <row r="109" spans="1:4" s="51" customFormat="1" x14ac:dyDescent="0.2">
      <c r="A109" s="162">
        <v>7</v>
      </c>
      <c r="B109" s="178" t="s">
        <v>572</v>
      </c>
      <c r="C109" s="162">
        <v>2013</v>
      </c>
      <c r="D109" s="182">
        <v>18399.57</v>
      </c>
    </row>
    <row r="110" spans="1:4" s="51" customFormat="1" x14ac:dyDescent="0.2">
      <c r="A110" s="162">
        <v>8</v>
      </c>
      <c r="B110" s="178" t="s">
        <v>573</v>
      </c>
      <c r="C110" s="162">
        <v>2013</v>
      </c>
      <c r="D110" s="182">
        <v>688.8</v>
      </c>
    </row>
    <row r="111" spans="1:4" s="51" customFormat="1" x14ac:dyDescent="0.2">
      <c r="A111" s="162">
        <v>9</v>
      </c>
      <c r="B111" s="178" t="s">
        <v>574</v>
      </c>
      <c r="C111" s="162">
        <v>2013</v>
      </c>
      <c r="D111" s="182">
        <v>2004.9</v>
      </c>
    </row>
    <row r="112" spans="1:4" s="51" customFormat="1" x14ac:dyDescent="0.2">
      <c r="A112" s="162">
        <v>10</v>
      </c>
      <c r="B112" s="178" t="s">
        <v>575</v>
      </c>
      <c r="C112" s="162">
        <v>2013</v>
      </c>
      <c r="D112" s="182">
        <v>329</v>
      </c>
    </row>
    <row r="113" spans="1:4" s="51" customFormat="1" x14ac:dyDescent="0.2">
      <c r="A113" s="5">
        <v>11</v>
      </c>
      <c r="B113" s="175" t="s">
        <v>576</v>
      </c>
      <c r="C113" s="5">
        <v>2014</v>
      </c>
      <c r="D113" s="179">
        <v>1050</v>
      </c>
    </row>
    <row r="114" spans="1:4" s="51" customFormat="1" x14ac:dyDescent="0.2">
      <c r="A114" s="5">
        <v>12</v>
      </c>
      <c r="B114" s="175" t="s">
        <v>577</v>
      </c>
      <c r="C114" s="5">
        <v>2014</v>
      </c>
      <c r="D114" s="179">
        <v>1050</v>
      </c>
    </row>
    <row r="115" spans="1:4" s="51" customFormat="1" x14ac:dyDescent="0.2">
      <c r="A115" s="5">
        <v>13</v>
      </c>
      <c r="B115" s="175" t="s">
        <v>578</v>
      </c>
      <c r="C115" s="5">
        <v>2014</v>
      </c>
      <c r="D115" s="179">
        <v>1440</v>
      </c>
    </row>
    <row r="116" spans="1:4" s="51" customFormat="1" x14ac:dyDescent="0.2">
      <c r="A116" s="5">
        <v>14</v>
      </c>
      <c r="B116" s="175" t="s">
        <v>579</v>
      </c>
      <c r="C116" s="5">
        <v>2014</v>
      </c>
      <c r="D116" s="179">
        <v>1100</v>
      </c>
    </row>
    <row r="117" spans="1:4" s="51" customFormat="1" x14ac:dyDescent="0.2">
      <c r="A117" s="5">
        <v>15</v>
      </c>
      <c r="B117" s="175" t="s">
        <v>580</v>
      </c>
      <c r="C117" s="5">
        <v>2014</v>
      </c>
      <c r="D117" s="179">
        <v>2350</v>
      </c>
    </row>
    <row r="118" spans="1:4" s="51" customFormat="1" x14ac:dyDescent="0.2">
      <c r="A118" s="5">
        <v>16</v>
      </c>
      <c r="B118" s="175" t="s">
        <v>581</v>
      </c>
      <c r="C118" s="5">
        <v>2014</v>
      </c>
      <c r="D118" s="179">
        <v>1200</v>
      </c>
    </row>
    <row r="119" spans="1:4" s="51" customFormat="1" x14ac:dyDescent="0.2">
      <c r="A119" s="5">
        <v>17</v>
      </c>
      <c r="B119" s="175" t="s">
        <v>582</v>
      </c>
      <c r="C119" s="5">
        <v>2014</v>
      </c>
      <c r="D119" s="179">
        <v>11500</v>
      </c>
    </row>
    <row r="120" spans="1:4" s="51" customFormat="1" x14ac:dyDescent="0.2">
      <c r="A120" s="5">
        <v>18</v>
      </c>
      <c r="B120" s="175" t="s">
        <v>583</v>
      </c>
      <c r="C120" s="5">
        <v>2014</v>
      </c>
      <c r="D120" s="179">
        <v>2900</v>
      </c>
    </row>
    <row r="121" spans="1:4" s="51" customFormat="1" x14ac:dyDescent="0.2">
      <c r="A121" s="5">
        <v>19</v>
      </c>
      <c r="B121" s="175" t="s">
        <v>584</v>
      </c>
      <c r="C121" s="5">
        <v>2014</v>
      </c>
      <c r="D121" s="179">
        <v>4990</v>
      </c>
    </row>
    <row r="122" spans="1:4" s="51" customFormat="1" x14ac:dyDescent="0.2">
      <c r="A122" s="5">
        <v>20</v>
      </c>
      <c r="B122" s="175" t="s">
        <v>585</v>
      </c>
      <c r="C122" s="5">
        <v>2014</v>
      </c>
      <c r="D122" s="179">
        <v>880</v>
      </c>
    </row>
    <row r="123" spans="1:4" s="51" customFormat="1" x14ac:dyDescent="0.2">
      <c r="A123" s="5">
        <v>21</v>
      </c>
      <c r="B123" s="175" t="s">
        <v>586</v>
      </c>
      <c r="C123" s="5">
        <v>2014</v>
      </c>
      <c r="D123" s="179">
        <v>1800</v>
      </c>
    </row>
    <row r="124" spans="1:4" s="51" customFormat="1" ht="25.5" x14ac:dyDescent="0.2">
      <c r="A124" s="5">
        <v>22</v>
      </c>
      <c r="B124" s="175" t="s">
        <v>587</v>
      </c>
      <c r="C124" s="5">
        <v>2014</v>
      </c>
      <c r="D124" s="179">
        <v>3900</v>
      </c>
    </row>
    <row r="125" spans="1:4" s="51" customFormat="1" x14ac:dyDescent="0.2">
      <c r="A125" s="5">
        <v>23</v>
      </c>
      <c r="B125" s="175" t="s">
        <v>588</v>
      </c>
      <c r="C125" s="5">
        <v>2014</v>
      </c>
      <c r="D125" s="179">
        <v>7899.99</v>
      </c>
    </row>
    <row r="126" spans="1:4" s="51" customFormat="1" x14ac:dyDescent="0.2">
      <c r="A126" s="5">
        <v>24</v>
      </c>
      <c r="B126" s="175" t="s">
        <v>589</v>
      </c>
      <c r="C126" s="5">
        <v>2014</v>
      </c>
      <c r="D126" s="179">
        <v>918.43</v>
      </c>
    </row>
    <row r="127" spans="1:4" s="51" customFormat="1" x14ac:dyDescent="0.2">
      <c r="A127" s="5">
        <v>25</v>
      </c>
      <c r="B127" s="175" t="s">
        <v>590</v>
      </c>
      <c r="C127" s="5">
        <v>2014</v>
      </c>
      <c r="D127" s="179">
        <v>227.78</v>
      </c>
    </row>
    <row r="128" spans="1:4" s="51" customFormat="1" x14ac:dyDescent="0.2">
      <c r="A128" s="5">
        <v>26</v>
      </c>
      <c r="B128" s="175" t="s">
        <v>591</v>
      </c>
      <c r="C128" s="5">
        <v>2014</v>
      </c>
      <c r="D128" s="179">
        <v>319.99</v>
      </c>
    </row>
    <row r="129" spans="1:4" s="51" customFormat="1" x14ac:dyDescent="0.2">
      <c r="A129" s="5">
        <v>27</v>
      </c>
      <c r="B129" s="175" t="s">
        <v>592</v>
      </c>
      <c r="C129" s="5">
        <v>2014</v>
      </c>
      <c r="D129" s="179">
        <v>790</v>
      </c>
    </row>
    <row r="130" spans="1:4" s="51" customFormat="1" x14ac:dyDescent="0.2">
      <c r="A130" s="5">
        <v>28</v>
      </c>
      <c r="B130" s="175" t="s">
        <v>593</v>
      </c>
      <c r="C130" s="5">
        <v>2014</v>
      </c>
      <c r="D130" s="179">
        <v>2809.3</v>
      </c>
    </row>
    <row r="131" spans="1:4" s="51" customFormat="1" x14ac:dyDescent="0.2">
      <c r="A131" s="5">
        <v>29</v>
      </c>
      <c r="B131" s="175" t="s">
        <v>594</v>
      </c>
      <c r="C131" s="5">
        <v>2014</v>
      </c>
      <c r="D131" s="179">
        <v>219</v>
      </c>
    </row>
    <row r="132" spans="1:4" s="51" customFormat="1" x14ac:dyDescent="0.2">
      <c r="A132" s="5">
        <v>30</v>
      </c>
      <c r="B132" s="175" t="s">
        <v>595</v>
      </c>
      <c r="C132" s="5">
        <v>2015</v>
      </c>
      <c r="D132" s="179">
        <v>263.45</v>
      </c>
    </row>
    <row r="133" spans="1:4" s="51" customFormat="1" x14ac:dyDescent="0.2">
      <c r="A133" s="5">
        <v>31</v>
      </c>
      <c r="B133" s="175" t="s">
        <v>596</v>
      </c>
      <c r="C133" s="5">
        <v>2015</v>
      </c>
      <c r="D133" s="179">
        <v>23.87</v>
      </c>
    </row>
    <row r="134" spans="1:4" s="51" customFormat="1" x14ac:dyDescent="0.2">
      <c r="A134" s="5">
        <v>32</v>
      </c>
      <c r="B134" s="175" t="s">
        <v>597</v>
      </c>
      <c r="C134" s="5">
        <v>2015</v>
      </c>
      <c r="D134" s="179">
        <v>9592.11</v>
      </c>
    </row>
    <row r="135" spans="1:4" s="51" customFormat="1" x14ac:dyDescent="0.2">
      <c r="A135" s="5">
        <v>33</v>
      </c>
      <c r="B135" s="175" t="s">
        <v>598</v>
      </c>
      <c r="C135" s="5">
        <v>2015</v>
      </c>
      <c r="D135" s="177">
        <v>339.99</v>
      </c>
    </row>
    <row r="136" spans="1:4" s="51" customFormat="1" ht="25.5" x14ac:dyDescent="0.2">
      <c r="A136" s="5">
        <v>34</v>
      </c>
      <c r="B136" s="175" t="s">
        <v>610</v>
      </c>
      <c r="C136" s="5">
        <v>2015</v>
      </c>
      <c r="D136" s="176">
        <f>2*794.77</f>
        <v>1589.54</v>
      </c>
    </row>
    <row r="137" spans="1:4" s="51" customFormat="1" x14ac:dyDescent="0.2">
      <c r="A137" s="5">
        <v>35</v>
      </c>
      <c r="B137" s="175" t="s">
        <v>599</v>
      </c>
      <c r="C137" s="5">
        <v>2015</v>
      </c>
      <c r="D137" s="176">
        <v>300</v>
      </c>
    </row>
    <row r="138" spans="1:4" s="51" customFormat="1" x14ac:dyDescent="0.2">
      <c r="A138" s="5">
        <v>36</v>
      </c>
      <c r="B138" s="175" t="s">
        <v>600</v>
      </c>
      <c r="C138" s="5">
        <v>2015</v>
      </c>
      <c r="D138" s="176">
        <v>300</v>
      </c>
    </row>
    <row r="139" spans="1:4" s="51" customFormat="1" x14ac:dyDescent="0.2">
      <c r="A139" s="5">
        <v>37</v>
      </c>
      <c r="B139" s="175" t="s">
        <v>614</v>
      </c>
      <c r="C139" s="5">
        <v>2015</v>
      </c>
      <c r="D139" s="176">
        <f>2*269.99</f>
        <v>539.98</v>
      </c>
    </row>
    <row r="140" spans="1:4" s="51" customFormat="1" x14ac:dyDescent="0.2">
      <c r="A140" s="5">
        <v>38</v>
      </c>
      <c r="B140" s="175" t="s">
        <v>601</v>
      </c>
      <c r="C140" s="5">
        <v>2016</v>
      </c>
      <c r="D140" s="177">
        <v>364</v>
      </c>
    </row>
    <row r="141" spans="1:4" s="51" customFormat="1" x14ac:dyDescent="0.2">
      <c r="A141" s="5">
        <v>39</v>
      </c>
      <c r="B141" s="175" t="s">
        <v>602</v>
      </c>
      <c r="C141" s="5">
        <v>2016</v>
      </c>
      <c r="D141" s="177">
        <v>160</v>
      </c>
    </row>
    <row r="142" spans="1:4" s="51" customFormat="1" x14ac:dyDescent="0.2">
      <c r="A142" s="5">
        <v>40</v>
      </c>
      <c r="B142" s="175" t="s">
        <v>603</v>
      </c>
      <c r="C142" s="5">
        <v>2016</v>
      </c>
      <c r="D142" s="177">
        <v>464</v>
      </c>
    </row>
    <row r="143" spans="1:4" s="51" customFormat="1" x14ac:dyDescent="0.2">
      <c r="A143" s="5">
        <v>41</v>
      </c>
      <c r="B143" s="175" t="s">
        <v>604</v>
      </c>
      <c r="C143" s="5">
        <v>2016</v>
      </c>
      <c r="D143" s="177">
        <v>1326.21</v>
      </c>
    </row>
    <row r="144" spans="1:4" s="51" customFormat="1" x14ac:dyDescent="0.2">
      <c r="A144" s="5">
        <v>42</v>
      </c>
      <c r="B144" s="175" t="s">
        <v>605</v>
      </c>
      <c r="C144" s="5">
        <v>2017</v>
      </c>
      <c r="D144" s="177">
        <v>696.75</v>
      </c>
    </row>
    <row r="145" spans="1:4" s="51" customFormat="1" x14ac:dyDescent="0.2">
      <c r="A145" s="5">
        <v>43</v>
      </c>
      <c r="B145" s="175" t="s">
        <v>606</v>
      </c>
      <c r="C145" s="5">
        <v>2017</v>
      </c>
      <c r="D145" s="177">
        <v>161.79</v>
      </c>
    </row>
    <row r="146" spans="1:4" s="51" customFormat="1" x14ac:dyDescent="0.2">
      <c r="A146" s="5">
        <v>44</v>
      </c>
      <c r="B146" s="175" t="s">
        <v>607</v>
      </c>
      <c r="C146" s="5">
        <v>2017</v>
      </c>
      <c r="D146" s="177">
        <v>195.11</v>
      </c>
    </row>
    <row r="147" spans="1:4" s="51" customFormat="1" x14ac:dyDescent="0.2">
      <c r="A147" s="5">
        <v>45</v>
      </c>
      <c r="B147" s="175" t="s">
        <v>608</v>
      </c>
      <c r="C147" s="5">
        <v>2017</v>
      </c>
      <c r="D147" s="177">
        <v>982.12</v>
      </c>
    </row>
    <row r="148" spans="1:4" s="51" customFormat="1" x14ac:dyDescent="0.2">
      <c r="A148" s="5">
        <v>46</v>
      </c>
      <c r="B148" s="175" t="s">
        <v>609</v>
      </c>
      <c r="C148" s="5">
        <v>2017</v>
      </c>
      <c r="D148" s="177">
        <f>392.68</f>
        <v>392.68</v>
      </c>
    </row>
    <row r="149" spans="1:4" s="51" customFormat="1" x14ac:dyDescent="0.2">
      <c r="A149" s="5">
        <v>47</v>
      </c>
      <c r="B149" s="4" t="s">
        <v>611</v>
      </c>
      <c r="C149" s="5">
        <v>2017</v>
      </c>
      <c r="D149" s="179">
        <v>691.35</v>
      </c>
    </row>
    <row r="150" spans="1:4" s="51" customFormat="1" x14ac:dyDescent="0.2">
      <c r="A150" s="5">
        <v>48</v>
      </c>
      <c r="B150" s="4" t="s">
        <v>612</v>
      </c>
      <c r="C150" s="5">
        <v>2017</v>
      </c>
      <c r="D150" s="179">
        <v>782.42</v>
      </c>
    </row>
    <row r="151" spans="1:4" s="51" customFormat="1" x14ac:dyDescent="0.2">
      <c r="A151" s="5">
        <v>49</v>
      </c>
      <c r="B151" s="4" t="s">
        <v>615</v>
      </c>
      <c r="C151" s="5">
        <v>2017</v>
      </c>
      <c r="D151" s="179">
        <f>2*781.7</f>
        <v>1563.4</v>
      </c>
    </row>
    <row r="152" spans="1:4" s="51" customFormat="1" x14ac:dyDescent="0.2">
      <c r="A152" s="5">
        <v>50</v>
      </c>
      <c r="B152" s="4" t="s">
        <v>613</v>
      </c>
      <c r="C152" s="5">
        <v>2018</v>
      </c>
      <c r="D152" s="179">
        <v>2095.5500000000002</v>
      </c>
    </row>
    <row r="153" spans="1:4" s="51" customFormat="1" ht="12.75" customHeight="1" x14ac:dyDescent="0.2">
      <c r="A153" s="358" t="s">
        <v>0</v>
      </c>
      <c r="B153" s="358"/>
      <c r="C153" s="5"/>
      <c r="D153" s="158">
        <f>SUM(D103:D152)</f>
        <v>111172.95</v>
      </c>
    </row>
    <row r="154" spans="1:4" s="56" customFormat="1" ht="12.75" customHeight="1" x14ac:dyDescent="0.2">
      <c r="A154" s="53"/>
      <c r="B154" s="53"/>
      <c r="C154" s="54"/>
      <c r="D154" s="55"/>
    </row>
    <row r="155" spans="1:4" ht="15" customHeight="1" x14ac:dyDescent="0.2">
      <c r="A155" s="348" t="s">
        <v>640</v>
      </c>
      <c r="B155" s="348"/>
      <c r="C155" s="348"/>
      <c r="D155" s="348"/>
    </row>
    <row r="156" spans="1:4" ht="20.100000000000001" customHeight="1" x14ac:dyDescent="0.2">
      <c r="A156" s="359" t="s">
        <v>74</v>
      </c>
      <c r="B156" s="359"/>
      <c r="C156" s="359"/>
      <c r="D156" s="359"/>
    </row>
    <row r="157" spans="1:4" ht="25.5" x14ac:dyDescent="0.2">
      <c r="A157" s="161" t="s">
        <v>17</v>
      </c>
      <c r="B157" s="161" t="s">
        <v>24</v>
      </c>
      <c r="C157" s="161" t="s">
        <v>25</v>
      </c>
      <c r="D157" s="157" t="s">
        <v>26</v>
      </c>
    </row>
    <row r="158" spans="1:4" s="51" customFormat="1" x14ac:dyDescent="0.2">
      <c r="A158" s="5">
        <v>1</v>
      </c>
      <c r="B158" s="175" t="s">
        <v>641</v>
      </c>
      <c r="C158" s="5">
        <v>2013</v>
      </c>
      <c r="D158" s="179">
        <v>1249</v>
      </c>
    </row>
    <row r="159" spans="1:4" s="51" customFormat="1" x14ac:dyDescent="0.2">
      <c r="A159" s="5">
        <v>2</v>
      </c>
      <c r="B159" s="175" t="s">
        <v>642</v>
      </c>
      <c r="C159" s="5">
        <v>2014</v>
      </c>
      <c r="D159" s="179">
        <v>1599</v>
      </c>
    </row>
    <row r="160" spans="1:4" s="51" customFormat="1" x14ac:dyDescent="0.2">
      <c r="A160" s="5">
        <v>3</v>
      </c>
      <c r="B160" s="183" t="s">
        <v>643</v>
      </c>
      <c r="C160" s="187">
        <v>2014</v>
      </c>
      <c r="D160" s="206">
        <v>599</v>
      </c>
    </row>
    <row r="161" spans="1:4" s="51" customFormat="1" x14ac:dyDescent="0.2">
      <c r="A161" s="5">
        <v>4</v>
      </c>
      <c r="B161" s="175" t="s">
        <v>644</v>
      </c>
      <c r="C161" s="5">
        <v>2014</v>
      </c>
      <c r="D161" s="177">
        <v>1299</v>
      </c>
    </row>
    <row r="162" spans="1:4" s="51" customFormat="1" x14ac:dyDescent="0.2">
      <c r="A162" s="5">
        <v>5</v>
      </c>
      <c r="B162" s="175" t="s">
        <v>645</v>
      </c>
      <c r="C162" s="5">
        <v>2015</v>
      </c>
      <c r="D162" s="177">
        <v>744</v>
      </c>
    </row>
    <row r="163" spans="1:4" s="51" customFormat="1" x14ac:dyDescent="0.2">
      <c r="A163" s="5">
        <v>6</v>
      </c>
      <c r="B163" s="175" t="s">
        <v>646</v>
      </c>
      <c r="C163" s="5">
        <v>2015</v>
      </c>
      <c r="D163" s="177">
        <v>707</v>
      </c>
    </row>
    <row r="164" spans="1:4" s="51" customFormat="1" x14ac:dyDescent="0.2">
      <c r="A164" s="5">
        <v>7</v>
      </c>
      <c r="B164" s="175" t="s">
        <v>647</v>
      </c>
      <c r="C164" s="5">
        <v>2016</v>
      </c>
      <c r="D164" s="177">
        <v>401.35</v>
      </c>
    </row>
    <row r="165" spans="1:4" s="51" customFormat="1" x14ac:dyDescent="0.2">
      <c r="A165" s="5">
        <v>8</v>
      </c>
      <c r="B165" s="188" t="s">
        <v>648</v>
      </c>
      <c r="C165" s="189">
        <v>2017</v>
      </c>
      <c r="D165" s="177">
        <v>1228.77</v>
      </c>
    </row>
    <row r="166" spans="1:4" s="51" customFormat="1" ht="12.75" customHeight="1" x14ac:dyDescent="0.2">
      <c r="A166" s="358" t="s">
        <v>0</v>
      </c>
      <c r="B166" s="358"/>
      <c r="C166" s="5"/>
      <c r="D166" s="158">
        <f>SUM(D158:D165)</f>
        <v>7827.1200000000008</v>
      </c>
    </row>
    <row r="167" spans="1:4" s="56" customFormat="1" ht="12.75" customHeight="1" x14ac:dyDescent="0.2">
      <c r="A167" s="53"/>
      <c r="B167" s="53"/>
      <c r="C167" s="54"/>
      <c r="D167" s="55"/>
    </row>
    <row r="168" spans="1:4" ht="15" customHeight="1" x14ac:dyDescent="0.2">
      <c r="A168" s="348" t="s">
        <v>665</v>
      </c>
      <c r="B168" s="348"/>
      <c r="C168" s="348"/>
      <c r="D168" s="348"/>
    </row>
    <row r="169" spans="1:4" ht="20.100000000000001" customHeight="1" x14ac:dyDescent="0.2">
      <c r="A169" s="359" t="s">
        <v>75</v>
      </c>
      <c r="B169" s="359"/>
      <c r="C169" s="359"/>
      <c r="D169" s="359"/>
    </row>
    <row r="170" spans="1:4" ht="25.5" x14ac:dyDescent="0.2">
      <c r="A170" s="161" t="s">
        <v>17</v>
      </c>
      <c r="B170" s="161" t="s">
        <v>24</v>
      </c>
      <c r="C170" s="161" t="s">
        <v>25</v>
      </c>
      <c r="D170" s="157" t="s">
        <v>26</v>
      </c>
    </row>
    <row r="171" spans="1:4" s="51" customFormat="1" x14ac:dyDescent="0.2">
      <c r="A171" s="5">
        <v>1</v>
      </c>
      <c r="B171" s="175" t="s">
        <v>666</v>
      </c>
      <c r="C171" s="5">
        <v>2013</v>
      </c>
      <c r="D171" s="179">
        <v>1720.77</v>
      </c>
    </row>
    <row r="172" spans="1:4" s="51" customFormat="1" x14ac:dyDescent="0.2">
      <c r="A172" s="5">
        <v>2</v>
      </c>
      <c r="B172" s="175" t="s">
        <v>667</v>
      </c>
      <c r="C172" s="5">
        <v>2013</v>
      </c>
      <c r="D172" s="179">
        <v>13680</v>
      </c>
    </row>
    <row r="173" spans="1:4" s="51" customFormat="1" x14ac:dyDescent="0.2">
      <c r="A173" s="5">
        <v>3</v>
      </c>
      <c r="B173" s="175" t="s">
        <v>668</v>
      </c>
      <c r="C173" s="5">
        <v>2013</v>
      </c>
      <c r="D173" s="179">
        <v>3813</v>
      </c>
    </row>
    <row r="174" spans="1:4" s="51" customFormat="1" x14ac:dyDescent="0.2">
      <c r="A174" s="5">
        <v>4</v>
      </c>
      <c r="B174" s="175" t="s">
        <v>669</v>
      </c>
      <c r="C174" s="5">
        <v>2014</v>
      </c>
      <c r="D174" s="179">
        <v>6998</v>
      </c>
    </row>
    <row r="175" spans="1:4" s="51" customFormat="1" x14ac:dyDescent="0.2">
      <c r="A175" s="5">
        <v>5</v>
      </c>
      <c r="B175" s="175" t="s">
        <v>670</v>
      </c>
      <c r="C175" s="5">
        <v>2014</v>
      </c>
      <c r="D175" s="179">
        <v>949</v>
      </c>
    </row>
    <row r="176" spans="1:4" s="51" customFormat="1" x14ac:dyDescent="0.2">
      <c r="A176" s="5">
        <v>6</v>
      </c>
      <c r="B176" s="175" t="s">
        <v>671</v>
      </c>
      <c r="C176" s="5">
        <v>2014</v>
      </c>
      <c r="D176" s="179">
        <v>1228.77</v>
      </c>
    </row>
    <row r="177" spans="1:4" s="51" customFormat="1" x14ac:dyDescent="0.2">
      <c r="A177" s="5">
        <v>7</v>
      </c>
      <c r="B177" s="175" t="s">
        <v>671</v>
      </c>
      <c r="C177" s="5">
        <v>2015</v>
      </c>
      <c r="D177" s="179">
        <v>1662.96</v>
      </c>
    </row>
    <row r="178" spans="1:4" s="51" customFormat="1" x14ac:dyDescent="0.2">
      <c r="A178" s="5">
        <v>8</v>
      </c>
      <c r="B178" s="175" t="s">
        <v>672</v>
      </c>
      <c r="C178" s="5">
        <v>2015</v>
      </c>
      <c r="D178" s="179">
        <v>2151.27</v>
      </c>
    </row>
    <row r="179" spans="1:4" s="51" customFormat="1" x14ac:dyDescent="0.2">
      <c r="A179" s="5">
        <v>9</v>
      </c>
      <c r="B179" s="175" t="s">
        <v>287</v>
      </c>
      <c r="C179" s="5">
        <v>2015</v>
      </c>
      <c r="D179" s="179">
        <v>3499</v>
      </c>
    </row>
    <row r="180" spans="1:4" s="51" customFormat="1" x14ac:dyDescent="0.2">
      <c r="A180" s="5">
        <v>10</v>
      </c>
      <c r="B180" s="175" t="s">
        <v>673</v>
      </c>
      <c r="C180" s="5">
        <v>2015</v>
      </c>
      <c r="D180" s="179">
        <v>1599</v>
      </c>
    </row>
    <row r="181" spans="1:4" s="51" customFormat="1" x14ac:dyDescent="0.2">
      <c r="A181" s="5">
        <v>11</v>
      </c>
      <c r="B181" s="175" t="s">
        <v>674</v>
      </c>
      <c r="C181" s="5">
        <v>2015</v>
      </c>
      <c r="D181" s="179">
        <v>3456.3</v>
      </c>
    </row>
    <row r="182" spans="1:4" s="51" customFormat="1" x14ac:dyDescent="0.2">
      <c r="A182" s="5">
        <v>12</v>
      </c>
      <c r="B182" s="175" t="s">
        <v>675</v>
      </c>
      <c r="C182" s="5">
        <v>2015</v>
      </c>
      <c r="D182" s="179">
        <v>1843.77</v>
      </c>
    </row>
    <row r="183" spans="1:4" s="51" customFormat="1" x14ac:dyDescent="0.2">
      <c r="A183" s="5">
        <v>13</v>
      </c>
      <c r="B183" s="175" t="s">
        <v>676</v>
      </c>
      <c r="C183" s="5">
        <v>2015</v>
      </c>
      <c r="D183" s="179">
        <v>1285.3499999999999</v>
      </c>
    </row>
    <row r="184" spans="1:4" s="51" customFormat="1" x14ac:dyDescent="0.2">
      <c r="A184" s="5">
        <v>14</v>
      </c>
      <c r="B184" s="175" t="s">
        <v>677</v>
      </c>
      <c r="C184" s="5">
        <v>2016</v>
      </c>
      <c r="D184" s="179">
        <v>1599</v>
      </c>
    </row>
    <row r="185" spans="1:4" s="51" customFormat="1" x14ac:dyDescent="0.2">
      <c r="A185" s="5">
        <v>15</v>
      </c>
      <c r="B185" s="175" t="s">
        <v>673</v>
      </c>
      <c r="C185" s="5">
        <v>2016</v>
      </c>
      <c r="D185" s="179">
        <v>1998.75</v>
      </c>
    </row>
    <row r="186" spans="1:4" s="51" customFormat="1" x14ac:dyDescent="0.2">
      <c r="A186" s="5">
        <v>16</v>
      </c>
      <c r="B186" s="175" t="s">
        <v>678</v>
      </c>
      <c r="C186" s="5">
        <v>2016</v>
      </c>
      <c r="D186" s="179">
        <v>1298.8800000000001</v>
      </c>
    </row>
    <row r="187" spans="1:4" s="51" customFormat="1" x14ac:dyDescent="0.2">
      <c r="A187" s="5">
        <v>17</v>
      </c>
      <c r="B187" s="175" t="s">
        <v>679</v>
      </c>
      <c r="C187" s="5">
        <v>2016</v>
      </c>
      <c r="D187" s="179">
        <v>10499.97</v>
      </c>
    </row>
    <row r="188" spans="1:4" s="51" customFormat="1" x14ac:dyDescent="0.2">
      <c r="A188" s="5">
        <v>18</v>
      </c>
      <c r="B188" s="175" t="s">
        <v>680</v>
      </c>
      <c r="C188" s="5">
        <v>2016</v>
      </c>
      <c r="D188" s="179">
        <v>3499.99</v>
      </c>
    </row>
    <row r="189" spans="1:4" s="51" customFormat="1" x14ac:dyDescent="0.2">
      <c r="A189" s="5">
        <v>19</v>
      </c>
      <c r="B189" s="175" t="s">
        <v>681</v>
      </c>
      <c r="C189" s="5">
        <v>2016</v>
      </c>
      <c r="D189" s="179">
        <v>1480</v>
      </c>
    </row>
    <row r="190" spans="1:4" s="51" customFormat="1" x14ac:dyDescent="0.2">
      <c r="A190" s="5">
        <v>20</v>
      </c>
      <c r="B190" s="175" t="s">
        <v>682</v>
      </c>
      <c r="C190" s="5">
        <v>2017</v>
      </c>
      <c r="D190" s="179">
        <v>799</v>
      </c>
    </row>
    <row r="191" spans="1:4" s="51" customFormat="1" x14ac:dyDescent="0.2">
      <c r="A191" s="5">
        <v>21</v>
      </c>
      <c r="B191" s="4" t="s">
        <v>287</v>
      </c>
      <c r="C191" s="5">
        <v>2018</v>
      </c>
      <c r="D191" s="179">
        <v>2518</v>
      </c>
    </row>
    <row r="192" spans="1:4" s="51" customFormat="1" x14ac:dyDescent="0.2">
      <c r="A192" s="5">
        <v>22</v>
      </c>
      <c r="B192" s="4" t="s">
        <v>287</v>
      </c>
      <c r="C192" s="5">
        <v>2018</v>
      </c>
      <c r="D192" s="179">
        <v>2518</v>
      </c>
    </row>
    <row r="193" spans="1:4" s="51" customFormat="1" ht="12.75" customHeight="1" x14ac:dyDescent="0.2">
      <c r="A193" s="358" t="s">
        <v>0</v>
      </c>
      <c r="B193" s="358"/>
      <c r="C193" s="5"/>
      <c r="D193" s="158">
        <f>SUM(D171:D192)</f>
        <v>70098.78</v>
      </c>
    </row>
    <row r="194" spans="1:4" ht="20.100000000000001" customHeight="1" x14ac:dyDescent="0.2">
      <c r="A194" s="359" t="s">
        <v>74</v>
      </c>
      <c r="B194" s="359"/>
      <c r="C194" s="359"/>
      <c r="D194" s="359"/>
    </row>
    <row r="195" spans="1:4" ht="25.5" x14ac:dyDescent="0.2">
      <c r="A195" s="161" t="s">
        <v>17</v>
      </c>
      <c r="B195" s="161" t="s">
        <v>24</v>
      </c>
      <c r="C195" s="161" t="s">
        <v>25</v>
      </c>
      <c r="D195" s="157" t="s">
        <v>26</v>
      </c>
    </row>
    <row r="196" spans="1:4" s="51" customFormat="1" x14ac:dyDescent="0.2">
      <c r="A196" s="5">
        <v>1</v>
      </c>
      <c r="B196" s="175" t="s">
        <v>683</v>
      </c>
      <c r="C196" s="5">
        <v>2014</v>
      </c>
      <c r="D196" s="179">
        <v>3499</v>
      </c>
    </row>
    <row r="197" spans="1:4" s="51" customFormat="1" x14ac:dyDescent="0.2">
      <c r="A197" s="5">
        <v>2</v>
      </c>
      <c r="B197" s="175" t="s">
        <v>684</v>
      </c>
      <c r="C197" s="5">
        <v>2014</v>
      </c>
      <c r="D197" s="179">
        <v>3867</v>
      </c>
    </row>
    <row r="198" spans="1:4" s="51" customFormat="1" x14ac:dyDescent="0.2">
      <c r="A198" s="5">
        <v>3</v>
      </c>
      <c r="B198" s="4" t="s">
        <v>685</v>
      </c>
      <c r="C198" s="5">
        <v>2017</v>
      </c>
      <c r="D198" s="179">
        <v>3493.2</v>
      </c>
    </row>
    <row r="199" spans="1:4" s="51" customFormat="1" x14ac:dyDescent="0.2">
      <c r="A199" s="5">
        <v>4</v>
      </c>
      <c r="B199" s="4" t="s">
        <v>686</v>
      </c>
      <c r="C199" s="5">
        <v>2018</v>
      </c>
      <c r="D199" s="179">
        <v>1649</v>
      </c>
    </row>
    <row r="200" spans="1:4" s="51" customFormat="1" x14ac:dyDescent="0.2">
      <c r="A200" s="5">
        <v>5</v>
      </c>
      <c r="B200" s="4" t="s">
        <v>686</v>
      </c>
      <c r="C200" s="5">
        <v>2018</v>
      </c>
      <c r="D200" s="179">
        <v>1649</v>
      </c>
    </row>
    <row r="201" spans="1:4" s="51" customFormat="1" ht="12.75" customHeight="1" x14ac:dyDescent="0.2">
      <c r="A201" s="358" t="s">
        <v>0</v>
      </c>
      <c r="B201" s="358"/>
      <c r="C201" s="5"/>
      <c r="D201" s="158">
        <f>SUM(D196:D200)</f>
        <v>14157.2</v>
      </c>
    </row>
    <row r="202" spans="1:4" s="56" customFormat="1" ht="12.75" customHeight="1" x14ac:dyDescent="0.2">
      <c r="A202" s="53"/>
      <c r="B202" s="53"/>
      <c r="C202" s="54"/>
      <c r="D202" s="55"/>
    </row>
    <row r="203" spans="1:4" ht="15" customHeight="1" x14ac:dyDescent="0.2">
      <c r="A203" s="348" t="s">
        <v>695</v>
      </c>
      <c r="B203" s="348"/>
      <c r="C203" s="348"/>
      <c r="D203" s="348"/>
    </row>
    <row r="204" spans="1:4" ht="20.100000000000001" customHeight="1" x14ac:dyDescent="0.2">
      <c r="A204" s="359" t="s">
        <v>75</v>
      </c>
      <c r="B204" s="359"/>
      <c r="C204" s="359"/>
      <c r="D204" s="359"/>
    </row>
    <row r="205" spans="1:4" ht="25.5" x14ac:dyDescent="0.2">
      <c r="A205" s="161" t="s">
        <v>17</v>
      </c>
      <c r="B205" s="161" t="s">
        <v>24</v>
      </c>
      <c r="C205" s="161" t="s">
        <v>25</v>
      </c>
      <c r="D205" s="157" t="s">
        <v>26</v>
      </c>
    </row>
    <row r="206" spans="1:4" s="51" customFormat="1" x14ac:dyDescent="0.2">
      <c r="A206" s="5">
        <v>1</v>
      </c>
      <c r="B206" s="190" t="s">
        <v>696</v>
      </c>
      <c r="C206" s="191">
        <v>2014</v>
      </c>
      <c r="D206" s="207">
        <v>430.5</v>
      </c>
    </row>
    <row r="207" spans="1:4" s="51" customFormat="1" x14ac:dyDescent="0.2">
      <c r="A207" s="5">
        <v>2</v>
      </c>
      <c r="B207" s="190" t="s">
        <v>300</v>
      </c>
      <c r="C207" s="191">
        <v>2015</v>
      </c>
      <c r="D207" s="207">
        <v>5920</v>
      </c>
    </row>
    <row r="208" spans="1:4" s="51" customFormat="1" x14ac:dyDescent="0.2">
      <c r="A208" s="5">
        <v>3</v>
      </c>
      <c r="B208" s="175" t="s">
        <v>295</v>
      </c>
      <c r="C208" s="5">
        <v>2015</v>
      </c>
      <c r="D208" s="207">
        <v>1595</v>
      </c>
    </row>
    <row r="209" spans="1:4" s="51" customFormat="1" x14ac:dyDescent="0.2">
      <c r="A209" s="5">
        <v>4</v>
      </c>
      <c r="B209" s="175" t="s">
        <v>697</v>
      </c>
      <c r="C209" s="5">
        <v>2016</v>
      </c>
      <c r="D209" s="177">
        <f>2*2040</f>
        <v>4080</v>
      </c>
    </row>
    <row r="210" spans="1:4" s="51" customFormat="1" x14ac:dyDescent="0.2">
      <c r="A210" s="5">
        <v>5</v>
      </c>
      <c r="B210" s="4" t="s">
        <v>696</v>
      </c>
      <c r="C210" s="5">
        <v>2017</v>
      </c>
      <c r="D210" s="179">
        <v>984.67</v>
      </c>
    </row>
    <row r="211" spans="1:4" s="51" customFormat="1" ht="12.75" customHeight="1" x14ac:dyDescent="0.2">
      <c r="A211" s="358" t="s">
        <v>0</v>
      </c>
      <c r="B211" s="358"/>
      <c r="C211" s="5"/>
      <c r="D211" s="158">
        <f>SUM(D206:D210)</f>
        <v>13010.17</v>
      </c>
    </row>
    <row r="212" spans="1:4" ht="20.100000000000001" customHeight="1" x14ac:dyDescent="0.2">
      <c r="A212" s="359" t="s">
        <v>74</v>
      </c>
      <c r="B212" s="359"/>
      <c r="C212" s="359"/>
      <c r="D212" s="359"/>
    </row>
    <row r="213" spans="1:4" ht="25.5" x14ac:dyDescent="0.2">
      <c r="A213" s="161" t="s">
        <v>17</v>
      </c>
      <c r="B213" s="161" t="s">
        <v>24</v>
      </c>
      <c r="C213" s="161" t="s">
        <v>25</v>
      </c>
      <c r="D213" s="157" t="s">
        <v>26</v>
      </c>
    </row>
    <row r="214" spans="1:4" s="51" customFormat="1" x14ac:dyDescent="0.2">
      <c r="A214" s="5">
        <v>1</v>
      </c>
      <c r="B214" s="4" t="s">
        <v>685</v>
      </c>
      <c r="C214" s="5">
        <v>2013</v>
      </c>
      <c r="D214" s="179">
        <v>2149</v>
      </c>
    </row>
    <row r="215" spans="1:4" s="51" customFormat="1" ht="12.75" customHeight="1" x14ac:dyDescent="0.2">
      <c r="A215" s="358" t="s">
        <v>0</v>
      </c>
      <c r="B215" s="358"/>
      <c r="C215" s="5"/>
      <c r="D215" s="158">
        <f>SUM(D214:D214)</f>
        <v>2149</v>
      </c>
    </row>
    <row r="216" spans="1:4" s="51" customFormat="1" x14ac:dyDescent="0.2">
      <c r="A216" s="46"/>
      <c r="B216" s="46"/>
      <c r="C216" s="32"/>
      <c r="D216" s="52"/>
    </row>
    <row r="217" spans="1:4" ht="15" customHeight="1" x14ac:dyDescent="0.2">
      <c r="A217" s="348" t="s">
        <v>732</v>
      </c>
      <c r="B217" s="348"/>
      <c r="C217" s="348"/>
      <c r="D217" s="348"/>
    </row>
    <row r="218" spans="1:4" ht="20.100000000000001" customHeight="1" x14ac:dyDescent="0.2">
      <c r="A218" s="359" t="s">
        <v>75</v>
      </c>
      <c r="B218" s="359"/>
      <c r="C218" s="359"/>
      <c r="D218" s="359"/>
    </row>
    <row r="219" spans="1:4" ht="25.5" x14ac:dyDescent="0.2">
      <c r="A219" s="161" t="s">
        <v>17</v>
      </c>
      <c r="B219" s="161" t="s">
        <v>24</v>
      </c>
      <c r="C219" s="161" t="s">
        <v>25</v>
      </c>
      <c r="D219" s="157" t="s">
        <v>26</v>
      </c>
    </row>
    <row r="220" spans="1:4" s="51" customFormat="1" x14ac:dyDescent="0.2">
      <c r="A220" s="5">
        <v>1</v>
      </c>
      <c r="B220" s="175" t="s">
        <v>733</v>
      </c>
      <c r="C220" s="5">
        <v>2013</v>
      </c>
      <c r="D220" s="208">
        <v>3300</v>
      </c>
    </row>
    <row r="221" spans="1:4" s="51" customFormat="1" x14ac:dyDescent="0.2">
      <c r="A221" s="5">
        <v>2</v>
      </c>
      <c r="B221" s="175" t="s">
        <v>734</v>
      </c>
      <c r="C221" s="5">
        <v>2016</v>
      </c>
      <c r="D221" s="179">
        <v>5195</v>
      </c>
    </row>
    <row r="222" spans="1:4" s="51" customFormat="1" x14ac:dyDescent="0.2">
      <c r="A222" s="5">
        <v>3</v>
      </c>
      <c r="B222" s="175" t="s">
        <v>735</v>
      </c>
      <c r="C222" s="5">
        <v>2016</v>
      </c>
      <c r="D222" s="205">
        <v>2960</v>
      </c>
    </row>
    <row r="223" spans="1:4" s="51" customFormat="1" x14ac:dyDescent="0.2">
      <c r="A223" s="5">
        <v>4</v>
      </c>
      <c r="B223" s="175" t="s">
        <v>736</v>
      </c>
      <c r="C223" s="5">
        <v>2016</v>
      </c>
      <c r="D223" s="177">
        <v>1380</v>
      </c>
    </row>
    <row r="224" spans="1:4" s="51" customFormat="1" x14ac:dyDescent="0.2">
      <c r="A224" s="5">
        <v>5</v>
      </c>
      <c r="B224" s="4" t="s">
        <v>737</v>
      </c>
      <c r="C224" s="5">
        <v>2017</v>
      </c>
      <c r="D224" s="179">
        <v>3575</v>
      </c>
    </row>
    <row r="225" spans="1:4" s="51" customFormat="1" x14ac:dyDescent="0.2">
      <c r="A225" s="5">
        <v>6</v>
      </c>
      <c r="B225" s="4" t="s">
        <v>738</v>
      </c>
      <c r="C225" s="5">
        <v>2017</v>
      </c>
      <c r="D225" s="179">
        <v>2298.9899999999998</v>
      </c>
    </row>
    <row r="226" spans="1:4" s="51" customFormat="1" ht="12.75" customHeight="1" x14ac:dyDescent="0.2">
      <c r="A226" s="358" t="s">
        <v>0</v>
      </c>
      <c r="B226" s="358"/>
      <c r="C226" s="5"/>
      <c r="D226" s="158">
        <f>SUM(D220:D225)</f>
        <v>18708.989999999998</v>
      </c>
    </row>
    <row r="227" spans="1:4" ht="20.100000000000001" customHeight="1" x14ac:dyDescent="0.2">
      <c r="A227" s="359" t="s">
        <v>74</v>
      </c>
      <c r="B227" s="359"/>
      <c r="C227" s="359"/>
      <c r="D227" s="359"/>
    </row>
    <row r="228" spans="1:4" ht="25.5" x14ac:dyDescent="0.2">
      <c r="A228" s="161" t="s">
        <v>17</v>
      </c>
      <c r="B228" s="161" t="s">
        <v>24</v>
      </c>
      <c r="C228" s="161" t="s">
        <v>25</v>
      </c>
      <c r="D228" s="157" t="s">
        <v>26</v>
      </c>
    </row>
    <row r="229" spans="1:4" s="51" customFormat="1" x14ac:dyDescent="0.2">
      <c r="A229" s="5">
        <v>1</v>
      </c>
      <c r="B229" s="175" t="s">
        <v>739</v>
      </c>
      <c r="C229" s="5">
        <v>2013</v>
      </c>
      <c r="D229" s="192">
        <v>1849</v>
      </c>
    </row>
    <row r="230" spans="1:4" s="51" customFormat="1" x14ac:dyDescent="0.2">
      <c r="A230" s="5">
        <v>2</v>
      </c>
      <c r="B230" s="175" t="s">
        <v>740</v>
      </c>
      <c r="C230" s="5">
        <v>2013</v>
      </c>
      <c r="D230" s="192">
        <v>1299</v>
      </c>
    </row>
    <row r="231" spans="1:4" s="51" customFormat="1" x14ac:dyDescent="0.2">
      <c r="A231" s="5">
        <v>3</v>
      </c>
      <c r="B231" s="175" t="s">
        <v>741</v>
      </c>
      <c r="C231" s="5">
        <v>2015</v>
      </c>
      <c r="D231" s="177">
        <v>1199.8800000000001</v>
      </c>
    </row>
    <row r="232" spans="1:4" s="51" customFormat="1" x14ac:dyDescent="0.2">
      <c r="A232" s="5">
        <v>4</v>
      </c>
      <c r="B232" s="175" t="s">
        <v>742</v>
      </c>
      <c r="C232" s="5">
        <v>2015</v>
      </c>
      <c r="D232" s="177">
        <v>2599</v>
      </c>
    </row>
    <row r="233" spans="1:4" s="51" customFormat="1" x14ac:dyDescent="0.2">
      <c r="A233" s="5">
        <v>5</v>
      </c>
      <c r="B233" s="175" t="s">
        <v>743</v>
      </c>
      <c r="C233" s="5">
        <v>2016</v>
      </c>
      <c r="D233" s="177">
        <v>3600</v>
      </c>
    </row>
    <row r="234" spans="1:4" s="51" customFormat="1" x14ac:dyDescent="0.2">
      <c r="A234" s="5">
        <v>6</v>
      </c>
      <c r="B234" s="175" t="s">
        <v>744</v>
      </c>
      <c r="C234" s="5">
        <v>2016</v>
      </c>
      <c r="D234" s="177">
        <v>1290</v>
      </c>
    </row>
    <row r="235" spans="1:4" s="51" customFormat="1" x14ac:dyDescent="0.2">
      <c r="A235" s="5">
        <v>7</v>
      </c>
      <c r="B235" s="175" t="s">
        <v>746</v>
      </c>
      <c r="C235" s="5">
        <v>2016</v>
      </c>
      <c r="D235" s="177">
        <f>2*1799.99</f>
        <v>3599.98</v>
      </c>
    </row>
    <row r="236" spans="1:4" s="51" customFormat="1" x14ac:dyDescent="0.2">
      <c r="A236" s="5">
        <v>8</v>
      </c>
      <c r="B236" s="175" t="s">
        <v>745</v>
      </c>
      <c r="C236" s="5">
        <v>2016</v>
      </c>
      <c r="D236" s="177">
        <v>1680</v>
      </c>
    </row>
    <row r="237" spans="1:4" s="51" customFormat="1" x14ac:dyDescent="0.2">
      <c r="A237" s="5">
        <v>9</v>
      </c>
      <c r="B237" s="4" t="s">
        <v>747</v>
      </c>
      <c r="C237" s="5">
        <v>2017</v>
      </c>
      <c r="D237" s="179">
        <v>1999</v>
      </c>
    </row>
    <row r="238" spans="1:4" s="51" customFormat="1" x14ac:dyDescent="0.2">
      <c r="A238" s="5">
        <v>10</v>
      </c>
      <c r="B238" s="175" t="s">
        <v>748</v>
      </c>
      <c r="C238" s="5">
        <v>2017</v>
      </c>
      <c r="D238" s="177">
        <v>1300</v>
      </c>
    </row>
    <row r="239" spans="1:4" s="51" customFormat="1" ht="12.75" customHeight="1" x14ac:dyDescent="0.2">
      <c r="A239" s="358" t="s">
        <v>0</v>
      </c>
      <c r="B239" s="358"/>
      <c r="C239" s="5"/>
      <c r="D239" s="158">
        <f>SUM(D229:D238)</f>
        <v>20415.86</v>
      </c>
    </row>
    <row r="240" spans="1:4" s="51" customFormat="1" x14ac:dyDescent="0.2">
      <c r="A240" s="46"/>
      <c r="B240" s="46"/>
      <c r="C240" s="32"/>
      <c r="D240" s="52"/>
    </row>
    <row r="241" spans="1:4" ht="15" customHeight="1" x14ac:dyDescent="0.2">
      <c r="A241" s="348" t="s">
        <v>767</v>
      </c>
      <c r="B241" s="348"/>
      <c r="C241" s="348"/>
      <c r="D241" s="348"/>
    </row>
    <row r="242" spans="1:4" ht="20.100000000000001" customHeight="1" x14ac:dyDescent="0.2">
      <c r="A242" s="359" t="s">
        <v>75</v>
      </c>
      <c r="B242" s="359"/>
      <c r="C242" s="359"/>
      <c r="D242" s="359"/>
    </row>
    <row r="243" spans="1:4" ht="25.5" x14ac:dyDescent="0.2">
      <c r="A243" s="161" t="s">
        <v>17</v>
      </c>
      <c r="B243" s="161" t="s">
        <v>24</v>
      </c>
      <c r="C243" s="161" t="s">
        <v>25</v>
      </c>
      <c r="D243" s="157" t="s">
        <v>26</v>
      </c>
    </row>
    <row r="244" spans="1:4" s="51" customFormat="1" x14ac:dyDescent="0.2">
      <c r="A244" s="5">
        <v>1</v>
      </c>
      <c r="B244" s="175" t="s">
        <v>768</v>
      </c>
      <c r="C244" s="5">
        <v>2014</v>
      </c>
      <c r="D244" s="179">
        <v>6398</v>
      </c>
    </row>
    <row r="245" spans="1:4" s="51" customFormat="1" x14ac:dyDescent="0.2">
      <c r="A245" s="5">
        <v>2</v>
      </c>
      <c r="B245" s="4" t="s">
        <v>769</v>
      </c>
      <c r="C245" s="5">
        <v>2017</v>
      </c>
      <c r="D245" s="192">
        <v>3368.99</v>
      </c>
    </row>
    <row r="246" spans="1:4" s="51" customFormat="1" ht="12.75" customHeight="1" x14ac:dyDescent="0.2">
      <c r="A246" s="358" t="s">
        <v>0</v>
      </c>
      <c r="B246" s="358"/>
      <c r="C246" s="5"/>
      <c r="D246" s="158">
        <f>SUM(D244:D245)</f>
        <v>9766.99</v>
      </c>
    </row>
    <row r="247" spans="1:4" ht="20.100000000000001" customHeight="1" x14ac:dyDescent="0.2">
      <c r="A247" s="359" t="s">
        <v>74</v>
      </c>
      <c r="B247" s="359"/>
      <c r="C247" s="359"/>
      <c r="D247" s="359"/>
    </row>
    <row r="248" spans="1:4" ht="25.5" x14ac:dyDescent="0.2">
      <c r="A248" s="161" t="s">
        <v>17</v>
      </c>
      <c r="B248" s="161" t="s">
        <v>24</v>
      </c>
      <c r="C248" s="161" t="s">
        <v>25</v>
      </c>
      <c r="D248" s="157" t="s">
        <v>26</v>
      </c>
    </row>
    <row r="249" spans="1:4" s="51" customFormat="1" x14ac:dyDescent="0.2">
      <c r="A249" s="5">
        <v>1</v>
      </c>
      <c r="B249" s="4" t="s">
        <v>770</v>
      </c>
      <c r="C249" s="5">
        <v>2016</v>
      </c>
      <c r="D249" s="179">
        <v>3198</v>
      </c>
    </row>
    <row r="250" spans="1:4" s="51" customFormat="1" x14ac:dyDescent="0.2">
      <c r="A250" s="5">
        <v>2</v>
      </c>
      <c r="B250" s="4" t="s">
        <v>771</v>
      </c>
      <c r="C250" s="5">
        <v>2013</v>
      </c>
      <c r="D250" s="179">
        <v>1299</v>
      </c>
    </row>
    <row r="251" spans="1:4" s="51" customFormat="1" x14ac:dyDescent="0.2">
      <c r="A251" s="5">
        <v>3</v>
      </c>
      <c r="B251" s="4" t="s">
        <v>772</v>
      </c>
      <c r="C251" s="5">
        <v>2017</v>
      </c>
      <c r="D251" s="179">
        <v>329.99</v>
      </c>
    </row>
    <row r="252" spans="1:4" s="51" customFormat="1" x14ac:dyDescent="0.2">
      <c r="A252" s="5">
        <v>4</v>
      </c>
      <c r="B252" s="4" t="s">
        <v>773</v>
      </c>
      <c r="C252" s="5">
        <v>2016</v>
      </c>
      <c r="D252" s="179">
        <v>269.99</v>
      </c>
    </row>
    <row r="253" spans="1:4" s="51" customFormat="1" x14ac:dyDescent="0.2">
      <c r="A253" s="5">
        <v>5</v>
      </c>
      <c r="B253" s="4" t="s">
        <v>774</v>
      </c>
      <c r="C253" s="5">
        <v>2017</v>
      </c>
      <c r="D253" s="179">
        <f>2*850</f>
        <v>1700</v>
      </c>
    </row>
    <row r="254" spans="1:4" s="51" customFormat="1" ht="12.75" customHeight="1" x14ac:dyDescent="0.2">
      <c r="A254" s="358" t="s">
        <v>0</v>
      </c>
      <c r="B254" s="358"/>
      <c r="C254" s="5"/>
      <c r="D254" s="158">
        <f>SUM(D249:D253)</f>
        <v>6796.98</v>
      </c>
    </row>
    <row r="255" spans="1:4" s="56" customFormat="1" ht="12.75" customHeight="1" x14ac:dyDescent="0.2">
      <c r="A255" s="53"/>
      <c r="B255" s="53"/>
      <c r="C255" s="54"/>
      <c r="D255" s="55"/>
    </row>
    <row r="256" spans="1:4" ht="15" customHeight="1" x14ac:dyDescent="0.2">
      <c r="A256" s="348" t="s">
        <v>798</v>
      </c>
      <c r="B256" s="348"/>
      <c r="C256" s="348"/>
      <c r="D256" s="348"/>
    </row>
    <row r="257" spans="1:4" ht="20.100000000000001" customHeight="1" x14ac:dyDescent="0.2">
      <c r="A257" s="359" t="s">
        <v>75</v>
      </c>
      <c r="B257" s="359"/>
      <c r="C257" s="359"/>
      <c r="D257" s="359"/>
    </row>
    <row r="258" spans="1:4" ht="25.5" x14ac:dyDescent="0.2">
      <c r="A258" s="161" t="s">
        <v>17</v>
      </c>
      <c r="B258" s="161" t="s">
        <v>24</v>
      </c>
      <c r="C258" s="161" t="s">
        <v>25</v>
      </c>
      <c r="D258" s="157" t="s">
        <v>26</v>
      </c>
    </row>
    <row r="259" spans="1:4" s="51" customFormat="1" ht="25.5" x14ac:dyDescent="0.2">
      <c r="A259" s="5">
        <v>1</v>
      </c>
      <c r="B259" s="175" t="s">
        <v>799</v>
      </c>
      <c r="C259" s="5">
        <v>2015</v>
      </c>
      <c r="D259" s="192">
        <v>38728.11</v>
      </c>
    </row>
    <row r="260" spans="1:4" s="51" customFormat="1" ht="15" customHeight="1" x14ac:dyDescent="0.2">
      <c r="A260" s="5">
        <v>2</v>
      </c>
      <c r="B260" s="175" t="s">
        <v>800</v>
      </c>
      <c r="C260" s="5">
        <v>2014</v>
      </c>
      <c r="D260" s="177">
        <v>5979.17</v>
      </c>
    </row>
    <row r="261" spans="1:4" s="51" customFormat="1" ht="15" customHeight="1" x14ac:dyDescent="0.2">
      <c r="A261" s="5">
        <v>3</v>
      </c>
      <c r="B261" s="175" t="s">
        <v>801</v>
      </c>
      <c r="C261" s="5">
        <v>2016</v>
      </c>
      <c r="D261" s="179">
        <v>2950</v>
      </c>
    </row>
    <row r="262" spans="1:4" s="51" customFormat="1" ht="25.5" x14ac:dyDescent="0.2">
      <c r="A262" s="5">
        <v>4</v>
      </c>
      <c r="B262" s="4" t="s">
        <v>802</v>
      </c>
      <c r="C262" s="5">
        <v>2017</v>
      </c>
      <c r="D262" s="179">
        <v>7500</v>
      </c>
    </row>
    <row r="263" spans="1:4" s="51" customFormat="1" ht="12.75" customHeight="1" x14ac:dyDescent="0.2">
      <c r="A263" s="358" t="s">
        <v>0</v>
      </c>
      <c r="B263" s="358"/>
      <c r="C263" s="5"/>
      <c r="D263" s="158">
        <f>SUM(D259:D262)</f>
        <v>55157.279999999999</v>
      </c>
    </row>
    <row r="264" spans="1:4" ht="20.100000000000001" customHeight="1" x14ac:dyDescent="0.2">
      <c r="A264" s="359" t="s">
        <v>74</v>
      </c>
      <c r="B264" s="359"/>
      <c r="C264" s="359"/>
      <c r="D264" s="359"/>
    </row>
    <row r="265" spans="1:4" ht="25.5" x14ac:dyDescent="0.2">
      <c r="A265" s="161" t="s">
        <v>17</v>
      </c>
      <c r="B265" s="161" t="s">
        <v>24</v>
      </c>
      <c r="C265" s="161" t="s">
        <v>25</v>
      </c>
      <c r="D265" s="157" t="s">
        <v>26</v>
      </c>
    </row>
    <row r="266" spans="1:4" s="51" customFormat="1" x14ac:dyDescent="0.2">
      <c r="A266" s="5">
        <v>1</v>
      </c>
      <c r="B266" s="4" t="s">
        <v>803</v>
      </c>
      <c r="C266" s="5">
        <v>2014</v>
      </c>
      <c r="D266" s="179">
        <v>3399.72</v>
      </c>
    </row>
    <row r="267" spans="1:4" s="51" customFormat="1" x14ac:dyDescent="0.2">
      <c r="A267" s="5">
        <v>2</v>
      </c>
      <c r="B267" s="4" t="s">
        <v>804</v>
      </c>
      <c r="C267" s="5">
        <v>2014</v>
      </c>
      <c r="D267" s="179">
        <v>5358</v>
      </c>
    </row>
    <row r="268" spans="1:4" s="51" customFormat="1" x14ac:dyDescent="0.2">
      <c r="A268" s="5">
        <v>3</v>
      </c>
      <c r="B268" s="4" t="s">
        <v>805</v>
      </c>
      <c r="C268" s="5">
        <v>2017</v>
      </c>
      <c r="D268" s="179">
        <v>2700</v>
      </c>
    </row>
    <row r="269" spans="1:4" s="51" customFormat="1" ht="12.75" customHeight="1" x14ac:dyDescent="0.2">
      <c r="A269" s="358" t="s">
        <v>0</v>
      </c>
      <c r="B269" s="358"/>
      <c r="C269" s="5"/>
      <c r="D269" s="158">
        <f>SUM(D266:D268)</f>
        <v>11457.72</v>
      </c>
    </row>
    <row r="270" spans="1:4" ht="20.100000000000001" customHeight="1" x14ac:dyDescent="0.2">
      <c r="A270" s="359" t="s">
        <v>28</v>
      </c>
      <c r="B270" s="359"/>
      <c r="C270" s="359"/>
      <c r="D270" s="359"/>
    </row>
    <row r="271" spans="1:4" ht="25.5" x14ac:dyDescent="0.2">
      <c r="A271" s="161" t="s">
        <v>17</v>
      </c>
      <c r="B271" s="161" t="s">
        <v>24</v>
      </c>
      <c r="C271" s="161" t="s">
        <v>25</v>
      </c>
      <c r="D271" s="157" t="s">
        <v>26</v>
      </c>
    </row>
    <row r="272" spans="1:4" s="51" customFormat="1" ht="25.5" x14ac:dyDescent="0.2">
      <c r="A272" s="5">
        <v>1</v>
      </c>
      <c r="B272" s="4" t="s">
        <v>806</v>
      </c>
      <c r="C272" s="5">
        <v>2016</v>
      </c>
      <c r="D272" s="179">
        <v>2792.1</v>
      </c>
    </row>
    <row r="273" spans="1:4" s="51" customFormat="1" ht="12.75" customHeight="1" x14ac:dyDescent="0.2">
      <c r="A273" s="358" t="s">
        <v>0</v>
      </c>
      <c r="B273" s="358"/>
      <c r="C273" s="5"/>
      <c r="D273" s="158">
        <f>SUM(D272:D272)</f>
        <v>2792.1</v>
      </c>
    </row>
    <row r="274" spans="1:4" x14ac:dyDescent="0.2">
      <c r="A274" s="46"/>
      <c r="C274" s="32"/>
      <c r="D274" s="52"/>
    </row>
    <row r="275" spans="1:4" ht="15" customHeight="1" x14ac:dyDescent="0.2">
      <c r="A275" s="348" t="s">
        <v>846</v>
      </c>
      <c r="B275" s="348"/>
      <c r="C275" s="348"/>
      <c r="D275" s="348"/>
    </row>
    <row r="276" spans="1:4" ht="20.100000000000001" customHeight="1" x14ac:dyDescent="0.2">
      <c r="A276" s="359" t="s">
        <v>75</v>
      </c>
      <c r="B276" s="359"/>
      <c r="C276" s="359"/>
      <c r="D276" s="359"/>
    </row>
    <row r="277" spans="1:4" ht="25.5" x14ac:dyDescent="0.2">
      <c r="A277" s="161" t="s">
        <v>17</v>
      </c>
      <c r="B277" s="161" t="s">
        <v>24</v>
      </c>
      <c r="C277" s="161" t="s">
        <v>25</v>
      </c>
      <c r="D277" s="157" t="s">
        <v>26</v>
      </c>
    </row>
    <row r="278" spans="1:4" s="51" customFormat="1" ht="25.5" x14ac:dyDescent="0.2">
      <c r="A278" s="5">
        <v>1</v>
      </c>
      <c r="B278" s="197" t="s">
        <v>854</v>
      </c>
      <c r="C278" s="198">
        <v>2015</v>
      </c>
      <c r="D278" s="209">
        <f>3*12747.01</f>
        <v>38241.03</v>
      </c>
    </row>
    <row r="279" spans="1:4" s="51" customFormat="1" x14ac:dyDescent="0.2">
      <c r="A279" s="5">
        <v>2</v>
      </c>
      <c r="B279" s="197" t="s">
        <v>847</v>
      </c>
      <c r="C279" s="198">
        <v>2014</v>
      </c>
      <c r="D279" s="210">
        <v>387.45</v>
      </c>
    </row>
    <row r="280" spans="1:4" s="51" customFormat="1" x14ac:dyDescent="0.2">
      <c r="A280" s="5">
        <v>3</v>
      </c>
      <c r="B280" s="197" t="s">
        <v>848</v>
      </c>
      <c r="C280" s="198">
        <v>2014</v>
      </c>
      <c r="D280" s="210">
        <v>179</v>
      </c>
    </row>
    <row r="281" spans="1:4" s="51" customFormat="1" x14ac:dyDescent="0.2">
      <c r="A281" s="5">
        <v>4</v>
      </c>
      <c r="B281" s="197" t="s">
        <v>849</v>
      </c>
      <c r="C281" s="198">
        <v>2014</v>
      </c>
      <c r="D281" s="210">
        <v>450</v>
      </c>
    </row>
    <row r="282" spans="1:4" s="51" customFormat="1" x14ac:dyDescent="0.2">
      <c r="A282" s="5">
        <v>5</v>
      </c>
      <c r="B282" s="197" t="s">
        <v>850</v>
      </c>
      <c r="C282" s="198">
        <v>2014</v>
      </c>
      <c r="D282" s="210">
        <v>2500</v>
      </c>
    </row>
    <row r="283" spans="1:4" s="51" customFormat="1" x14ac:dyDescent="0.2">
      <c r="A283" s="5">
        <v>6</v>
      </c>
      <c r="B283" s="197" t="s">
        <v>851</v>
      </c>
      <c r="C283" s="198">
        <v>2014</v>
      </c>
      <c r="D283" s="209">
        <v>1499.9</v>
      </c>
    </row>
    <row r="284" spans="1:4" s="51" customFormat="1" ht="25.5" x14ac:dyDescent="0.2">
      <c r="A284" s="5">
        <v>7</v>
      </c>
      <c r="B284" s="197" t="s">
        <v>852</v>
      </c>
      <c r="C284" s="198">
        <v>2014</v>
      </c>
      <c r="D284" s="210">
        <v>5979.17</v>
      </c>
    </row>
    <row r="285" spans="1:4" s="51" customFormat="1" x14ac:dyDescent="0.2">
      <c r="A285" s="5">
        <v>8</v>
      </c>
      <c r="B285" s="175" t="s">
        <v>853</v>
      </c>
      <c r="C285" s="5">
        <v>2016</v>
      </c>
      <c r="D285" s="179">
        <v>770</v>
      </c>
    </row>
    <row r="286" spans="1:4" s="51" customFormat="1" ht="17.25" customHeight="1" x14ac:dyDescent="0.2">
      <c r="A286" s="5">
        <v>9</v>
      </c>
      <c r="B286" s="4" t="s">
        <v>855</v>
      </c>
      <c r="C286" s="5">
        <v>2017</v>
      </c>
      <c r="D286" s="179">
        <v>17600</v>
      </c>
    </row>
    <row r="287" spans="1:4" s="51" customFormat="1" ht="17.25" customHeight="1" x14ac:dyDescent="0.2">
      <c r="A287" s="5">
        <v>10</v>
      </c>
      <c r="B287" s="4" t="s">
        <v>856</v>
      </c>
      <c r="C287" s="5">
        <v>2017</v>
      </c>
      <c r="D287" s="179">
        <v>8298.76</v>
      </c>
    </row>
    <row r="288" spans="1:4" s="51" customFormat="1" ht="26.25" customHeight="1" x14ac:dyDescent="0.2">
      <c r="A288" s="5">
        <v>11</v>
      </c>
      <c r="B288" s="4" t="s">
        <v>857</v>
      </c>
      <c r="C288" s="5">
        <v>2017</v>
      </c>
      <c r="D288" s="179">
        <v>5701.24</v>
      </c>
    </row>
    <row r="289" spans="1:4" s="51" customFormat="1" ht="17.25" customHeight="1" x14ac:dyDescent="0.2">
      <c r="A289" s="5">
        <v>12</v>
      </c>
      <c r="B289" s="4" t="s">
        <v>858</v>
      </c>
      <c r="C289" s="5">
        <v>2017</v>
      </c>
      <c r="D289" s="179">
        <v>3321</v>
      </c>
    </row>
    <row r="290" spans="1:4" s="51" customFormat="1" ht="12.75" customHeight="1" x14ac:dyDescent="0.2">
      <c r="A290" s="358" t="s">
        <v>0</v>
      </c>
      <c r="B290" s="358"/>
      <c r="C290" s="5"/>
      <c r="D290" s="158">
        <f>SUM(D278:D289)</f>
        <v>84927.549999999988</v>
      </c>
    </row>
    <row r="291" spans="1:4" ht="20.100000000000001" customHeight="1" x14ac:dyDescent="0.2">
      <c r="A291" s="359" t="s">
        <v>74</v>
      </c>
      <c r="B291" s="359"/>
      <c r="C291" s="359"/>
      <c r="D291" s="359"/>
    </row>
    <row r="292" spans="1:4" ht="25.5" x14ac:dyDescent="0.2">
      <c r="A292" s="161" t="s">
        <v>17</v>
      </c>
      <c r="B292" s="161" t="s">
        <v>24</v>
      </c>
      <c r="C292" s="161" t="s">
        <v>25</v>
      </c>
      <c r="D292" s="157" t="s">
        <v>26</v>
      </c>
    </row>
    <row r="293" spans="1:4" s="51" customFormat="1" x14ac:dyDescent="0.2">
      <c r="A293" s="5">
        <v>1</v>
      </c>
      <c r="B293" s="199" t="s">
        <v>859</v>
      </c>
      <c r="C293" s="200">
        <v>2015</v>
      </c>
      <c r="D293" s="316">
        <v>1200</v>
      </c>
    </row>
    <row r="294" spans="1:4" s="51" customFormat="1" x14ac:dyDescent="0.2">
      <c r="A294" s="5">
        <v>2</v>
      </c>
      <c r="B294" s="197" t="s">
        <v>860</v>
      </c>
      <c r="C294" s="198">
        <v>2014</v>
      </c>
      <c r="D294" s="210">
        <v>3049.99</v>
      </c>
    </row>
    <row r="295" spans="1:4" s="51" customFormat="1" x14ac:dyDescent="0.2">
      <c r="A295" s="5">
        <v>3</v>
      </c>
      <c r="B295" s="4" t="s">
        <v>861</v>
      </c>
      <c r="C295" s="5">
        <v>2017</v>
      </c>
      <c r="D295" s="179">
        <v>2935.1</v>
      </c>
    </row>
    <row r="296" spans="1:4" s="51" customFormat="1" x14ac:dyDescent="0.2">
      <c r="A296" s="5">
        <v>4</v>
      </c>
      <c r="B296" s="4" t="s">
        <v>862</v>
      </c>
      <c r="C296" s="5">
        <v>2017</v>
      </c>
      <c r="D296" s="179">
        <v>2599.9899999999998</v>
      </c>
    </row>
    <row r="297" spans="1:4" s="51" customFormat="1" x14ac:dyDescent="0.2">
      <c r="A297" s="5">
        <v>5</v>
      </c>
      <c r="B297" s="4" t="s">
        <v>863</v>
      </c>
      <c r="C297" s="5">
        <v>2017</v>
      </c>
      <c r="D297" s="179">
        <v>1650.91</v>
      </c>
    </row>
    <row r="298" spans="1:4" s="51" customFormat="1" x14ac:dyDescent="0.2">
      <c r="A298" s="5">
        <v>6</v>
      </c>
      <c r="B298" s="201" t="s">
        <v>864</v>
      </c>
      <c r="C298" s="5">
        <v>2017</v>
      </c>
      <c r="D298" s="179">
        <v>850</v>
      </c>
    </row>
    <row r="299" spans="1:4" s="51" customFormat="1" x14ac:dyDescent="0.2">
      <c r="A299" s="5">
        <v>7</v>
      </c>
      <c r="B299" s="4" t="s">
        <v>865</v>
      </c>
      <c r="C299" s="5">
        <v>2017</v>
      </c>
      <c r="D299" s="179">
        <v>680</v>
      </c>
    </row>
    <row r="300" spans="1:4" s="51" customFormat="1" x14ac:dyDescent="0.2">
      <c r="A300" s="5">
        <v>8</v>
      </c>
      <c r="B300" s="4" t="s">
        <v>866</v>
      </c>
      <c r="C300" s="5">
        <v>2017</v>
      </c>
      <c r="D300" s="179">
        <v>1399</v>
      </c>
    </row>
    <row r="301" spans="1:4" s="51" customFormat="1" ht="12.75" customHeight="1" x14ac:dyDescent="0.2">
      <c r="A301" s="358" t="s">
        <v>0</v>
      </c>
      <c r="B301" s="358"/>
      <c r="C301" s="5"/>
      <c r="D301" s="158">
        <f>SUM(D293:D300)</f>
        <v>14364.99</v>
      </c>
    </row>
    <row r="302" spans="1:4" x14ac:dyDescent="0.2">
      <c r="A302" s="46"/>
      <c r="C302" s="32"/>
      <c r="D302" s="52"/>
    </row>
    <row r="303" spans="1:4" ht="15" customHeight="1" x14ac:dyDescent="0.2">
      <c r="A303" s="348" t="s">
        <v>910</v>
      </c>
      <c r="B303" s="348"/>
      <c r="C303" s="348"/>
      <c r="D303" s="348"/>
    </row>
    <row r="304" spans="1:4" ht="20.100000000000001" customHeight="1" x14ac:dyDescent="0.2">
      <c r="A304" s="359" t="s">
        <v>75</v>
      </c>
      <c r="B304" s="359"/>
      <c r="C304" s="359"/>
      <c r="D304" s="359"/>
    </row>
    <row r="305" spans="1:4" ht="25.5" x14ac:dyDescent="0.2">
      <c r="A305" s="161" t="s">
        <v>17</v>
      </c>
      <c r="B305" s="161" t="s">
        <v>24</v>
      </c>
      <c r="C305" s="161" t="s">
        <v>25</v>
      </c>
      <c r="D305" s="157" t="s">
        <v>26</v>
      </c>
    </row>
    <row r="306" spans="1:4" s="51" customFormat="1" x14ac:dyDescent="0.2">
      <c r="A306" s="5">
        <v>1</v>
      </c>
      <c r="B306" s="175" t="s">
        <v>911</v>
      </c>
      <c r="C306" s="5">
        <v>2013</v>
      </c>
      <c r="D306" s="179">
        <v>2000</v>
      </c>
    </row>
    <row r="307" spans="1:4" s="51" customFormat="1" x14ac:dyDescent="0.2">
      <c r="A307" s="5">
        <v>2</v>
      </c>
      <c r="B307" s="202" t="s">
        <v>912</v>
      </c>
      <c r="C307" s="22">
        <v>2014</v>
      </c>
      <c r="D307" s="203">
        <v>250</v>
      </c>
    </row>
    <row r="308" spans="1:4" s="51" customFormat="1" x14ac:dyDescent="0.2">
      <c r="A308" s="5">
        <v>3</v>
      </c>
      <c r="B308" s="202" t="s">
        <v>913</v>
      </c>
      <c r="C308" s="22">
        <v>2014</v>
      </c>
      <c r="D308" s="203">
        <v>129</v>
      </c>
    </row>
    <row r="309" spans="1:4" s="51" customFormat="1" x14ac:dyDescent="0.2">
      <c r="A309" s="5">
        <v>4</v>
      </c>
      <c r="B309" s="204" t="s">
        <v>914</v>
      </c>
      <c r="C309" s="6">
        <v>2014</v>
      </c>
      <c r="D309" s="205">
        <v>5979.18</v>
      </c>
    </row>
    <row r="310" spans="1:4" s="51" customFormat="1" x14ac:dyDescent="0.2">
      <c r="A310" s="5">
        <v>5</v>
      </c>
      <c r="B310" s="175" t="s">
        <v>915</v>
      </c>
      <c r="C310" s="5">
        <v>2015</v>
      </c>
      <c r="D310" s="177">
        <v>209</v>
      </c>
    </row>
    <row r="311" spans="1:4" s="51" customFormat="1" x14ac:dyDescent="0.2">
      <c r="A311" s="5">
        <v>6</v>
      </c>
      <c r="B311" s="175" t="s">
        <v>916</v>
      </c>
      <c r="C311" s="5">
        <v>2016</v>
      </c>
      <c r="D311" s="177">
        <v>33821.06</v>
      </c>
    </row>
    <row r="312" spans="1:4" s="51" customFormat="1" x14ac:dyDescent="0.2">
      <c r="A312" s="5">
        <v>7</v>
      </c>
      <c r="B312" s="175" t="s">
        <v>680</v>
      </c>
      <c r="C312" s="5">
        <v>2016</v>
      </c>
      <c r="D312" s="177">
        <v>2415.87</v>
      </c>
    </row>
    <row r="313" spans="1:4" s="51" customFormat="1" x14ac:dyDescent="0.2">
      <c r="A313" s="5">
        <v>8</v>
      </c>
      <c r="B313" s="175" t="s">
        <v>733</v>
      </c>
      <c r="C313" s="5">
        <v>2016</v>
      </c>
      <c r="D313" s="177">
        <v>2895</v>
      </c>
    </row>
    <row r="314" spans="1:4" s="51" customFormat="1" x14ac:dyDescent="0.2">
      <c r="A314" s="5">
        <v>9</v>
      </c>
      <c r="B314" s="4" t="s">
        <v>917</v>
      </c>
      <c r="C314" s="5">
        <v>2017</v>
      </c>
      <c r="D314" s="179">
        <v>3499.35</v>
      </c>
    </row>
    <row r="315" spans="1:4" s="51" customFormat="1" x14ac:dyDescent="0.2">
      <c r="A315" s="5">
        <v>10</v>
      </c>
      <c r="B315" s="4" t="s">
        <v>918</v>
      </c>
      <c r="C315" s="5">
        <v>2017</v>
      </c>
      <c r="D315" s="179">
        <v>139</v>
      </c>
    </row>
    <row r="316" spans="1:4" s="51" customFormat="1" x14ac:dyDescent="0.2">
      <c r="A316" s="5">
        <v>11</v>
      </c>
      <c r="B316" s="4" t="s">
        <v>919</v>
      </c>
      <c r="C316" s="5">
        <v>2017</v>
      </c>
      <c r="D316" s="179">
        <v>1049</v>
      </c>
    </row>
    <row r="317" spans="1:4" s="51" customFormat="1" x14ac:dyDescent="0.2">
      <c r="A317" s="5">
        <v>12</v>
      </c>
      <c r="B317" s="4" t="s">
        <v>920</v>
      </c>
      <c r="C317" s="5">
        <v>2017</v>
      </c>
      <c r="D317" s="179">
        <v>1769</v>
      </c>
    </row>
    <row r="318" spans="1:4" s="51" customFormat="1" x14ac:dyDescent="0.2">
      <c r="A318" s="5">
        <v>13</v>
      </c>
      <c r="B318" s="4" t="s">
        <v>921</v>
      </c>
      <c r="C318" s="5">
        <v>2017</v>
      </c>
      <c r="D318" s="179">
        <v>2277.96</v>
      </c>
    </row>
    <row r="319" spans="1:4" s="51" customFormat="1" x14ac:dyDescent="0.2">
      <c r="A319" s="5">
        <v>14</v>
      </c>
      <c r="B319" s="4" t="s">
        <v>922</v>
      </c>
      <c r="C319" s="5">
        <v>2017</v>
      </c>
      <c r="D319" s="179">
        <v>527</v>
      </c>
    </row>
    <row r="320" spans="1:4" s="51" customFormat="1" ht="12.75" customHeight="1" x14ac:dyDescent="0.2">
      <c r="A320" s="358" t="s">
        <v>0</v>
      </c>
      <c r="B320" s="358"/>
      <c r="C320" s="5"/>
      <c r="D320" s="158">
        <f>SUM(D306:D319)</f>
        <v>56960.42</v>
      </c>
    </row>
    <row r="321" spans="1:4" ht="20.100000000000001" customHeight="1" x14ac:dyDescent="0.2">
      <c r="A321" s="359" t="s">
        <v>74</v>
      </c>
      <c r="B321" s="359"/>
      <c r="C321" s="359"/>
      <c r="D321" s="359"/>
    </row>
    <row r="322" spans="1:4" ht="25.5" x14ac:dyDescent="0.2">
      <c r="A322" s="161" t="s">
        <v>17</v>
      </c>
      <c r="B322" s="161" t="s">
        <v>24</v>
      </c>
      <c r="C322" s="161" t="s">
        <v>25</v>
      </c>
      <c r="D322" s="157" t="s">
        <v>26</v>
      </c>
    </row>
    <row r="323" spans="1:4" s="51" customFormat="1" x14ac:dyDescent="0.2">
      <c r="A323" s="5">
        <v>1</v>
      </c>
      <c r="B323" s="175" t="s">
        <v>923</v>
      </c>
      <c r="C323" s="5">
        <v>2013</v>
      </c>
      <c r="D323" s="177">
        <v>758.99</v>
      </c>
    </row>
    <row r="324" spans="1:4" s="51" customFormat="1" x14ac:dyDescent="0.2">
      <c r="A324" s="5">
        <v>2</v>
      </c>
      <c r="B324" s="175" t="s">
        <v>924</v>
      </c>
      <c r="C324" s="5">
        <v>2014</v>
      </c>
      <c r="D324" s="177">
        <v>200</v>
      </c>
    </row>
    <row r="325" spans="1:4" s="51" customFormat="1" ht="25.5" x14ac:dyDescent="0.2">
      <c r="A325" s="5">
        <v>3</v>
      </c>
      <c r="B325" s="175" t="s">
        <v>925</v>
      </c>
      <c r="C325" s="5">
        <v>2014</v>
      </c>
      <c r="D325" s="177">
        <v>300</v>
      </c>
    </row>
    <row r="326" spans="1:4" s="51" customFormat="1" x14ac:dyDescent="0.2">
      <c r="A326" s="5">
        <v>4</v>
      </c>
      <c r="B326" s="175" t="s">
        <v>926</v>
      </c>
      <c r="C326" s="5">
        <v>2014</v>
      </c>
      <c r="D326" s="177">
        <v>2089.77</v>
      </c>
    </row>
    <row r="327" spans="1:4" s="51" customFormat="1" x14ac:dyDescent="0.2">
      <c r="A327" s="5">
        <v>5</v>
      </c>
      <c r="B327" s="204" t="s">
        <v>927</v>
      </c>
      <c r="C327" s="6">
        <v>2014</v>
      </c>
      <c r="D327" s="205">
        <v>2999</v>
      </c>
    </row>
    <row r="328" spans="1:4" s="51" customFormat="1" x14ac:dyDescent="0.2">
      <c r="A328" s="5">
        <v>6</v>
      </c>
      <c r="B328" s="175" t="s">
        <v>928</v>
      </c>
      <c r="C328" s="6">
        <v>2014</v>
      </c>
      <c r="D328" s="205">
        <v>1749</v>
      </c>
    </row>
    <row r="329" spans="1:4" s="51" customFormat="1" ht="25.5" x14ac:dyDescent="0.2">
      <c r="A329" s="5">
        <v>7</v>
      </c>
      <c r="B329" s="175" t="s">
        <v>946</v>
      </c>
      <c r="C329" s="6">
        <v>2014</v>
      </c>
      <c r="D329" s="205">
        <v>640</v>
      </c>
    </row>
    <row r="330" spans="1:4" s="51" customFormat="1" ht="25.5" x14ac:dyDescent="0.2">
      <c r="A330" s="5">
        <v>8</v>
      </c>
      <c r="B330" s="175" t="s">
        <v>929</v>
      </c>
      <c r="C330" s="6">
        <v>2014</v>
      </c>
      <c r="D330" s="205">
        <v>2418</v>
      </c>
    </row>
    <row r="331" spans="1:4" s="51" customFormat="1" x14ac:dyDescent="0.2">
      <c r="A331" s="5">
        <v>9</v>
      </c>
      <c r="B331" s="175" t="s">
        <v>930</v>
      </c>
      <c r="C331" s="5">
        <v>2015</v>
      </c>
      <c r="D331" s="177">
        <v>2549</v>
      </c>
    </row>
    <row r="332" spans="1:4" s="51" customFormat="1" x14ac:dyDescent="0.2">
      <c r="A332" s="5">
        <v>10</v>
      </c>
      <c r="B332" s="175" t="s">
        <v>931</v>
      </c>
      <c r="C332" s="5">
        <v>2015</v>
      </c>
      <c r="D332" s="177">
        <v>2018.89</v>
      </c>
    </row>
    <row r="333" spans="1:4" s="51" customFormat="1" x14ac:dyDescent="0.2">
      <c r="A333" s="5">
        <v>11</v>
      </c>
      <c r="B333" s="175" t="s">
        <v>932</v>
      </c>
      <c r="C333" s="5">
        <v>2016</v>
      </c>
      <c r="D333" s="177">
        <v>400</v>
      </c>
    </row>
    <row r="334" spans="1:4" s="51" customFormat="1" x14ac:dyDescent="0.2">
      <c r="A334" s="5">
        <v>12</v>
      </c>
      <c r="B334" s="175" t="s">
        <v>933</v>
      </c>
      <c r="C334" s="5">
        <v>2016</v>
      </c>
      <c r="D334" s="177">
        <v>2874</v>
      </c>
    </row>
    <row r="335" spans="1:4" s="51" customFormat="1" x14ac:dyDescent="0.2">
      <c r="A335" s="5">
        <v>13</v>
      </c>
      <c r="B335" s="175" t="s">
        <v>934</v>
      </c>
      <c r="C335" s="5">
        <v>2016</v>
      </c>
      <c r="D335" s="177">
        <v>2499</v>
      </c>
    </row>
    <row r="336" spans="1:4" s="51" customFormat="1" x14ac:dyDescent="0.2">
      <c r="A336" s="5">
        <v>14</v>
      </c>
      <c r="B336" s="175" t="s">
        <v>935</v>
      </c>
      <c r="C336" s="5">
        <v>2017</v>
      </c>
      <c r="D336" s="177">
        <v>750</v>
      </c>
    </row>
    <row r="337" spans="1:4" s="51" customFormat="1" x14ac:dyDescent="0.2">
      <c r="A337" s="5">
        <v>15</v>
      </c>
      <c r="B337" s="178" t="s">
        <v>936</v>
      </c>
      <c r="C337" s="162">
        <v>2016</v>
      </c>
      <c r="D337" s="176">
        <v>237.9</v>
      </c>
    </row>
    <row r="338" spans="1:4" s="51" customFormat="1" x14ac:dyDescent="0.2">
      <c r="A338" s="5">
        <v>16</v>
      </c>
      <c r="B338" s="175" t="s">
        <v>937</v>
      </c>
      <c r="C338" s="5">
        <v>2017</v>
      </c>
      <c r="D338" s="177">
        <v>2399</v>
      </c>
    </row>
    <row r="339" spans="1:4" s="51" customFormat="1" x14ac:dyDescent="0.2">
      <c r="A339" s="5">
        <v>17</v>
      </c>
      <c r="B339" s="175" t="s">
        <v>938</v>
      </c>
      <c r="C339" s="5">
        <v>2017</v>
      </c>
      <c r="D339" s="177">
        <v>2199</v>
      </c>
    </row>
    <row r="340" spans="1:4" s="51" customFormat="1" x14ac:dyDescent="0.2">
      <c r="A340" s="5">
        <v>18</v>
      </c>
      <c r="B340" s="175" t="s">
        <v>939</v>
      </c>
      <c r="C340" s="5">
        <v>2018</v>
      </c>
      <c r="D340" s="177">
        <v>3500</v>
      </c>
    </row>
    <row r="341" spans="1:4" s="51" customFormat="1" x14ac:dyDescent="0.2">
      <c r="A341" s="5">
        <v>19</v>
      </c>
      <c r="B341" s="175" t="s">
        <v>940</v>
      </c>
      <c r="C341" s="5">
        <v>2017</v>
      </c>
      <c r="D341" s="177">
        <v>189</v>
      </c>
    </row>
    <row r="342" spans="1:4" s="51" customFormat="1" ht="12.75" customHeight="1" x14ac:dyDescent="0.2">
      <c r="A342" s="358" t="s">
        <v>0</v>
      </c>
      <c r="B342" s="358"/>
      <c r="C342" s="5"/>
      <c r="D342" s="158">
        <f>SUM(D323:D341)</f>
        <v>30770.550000000003</v>
      </c>
    </row>
    <row r="343" spans="1:4" ht="20.100000000000001" customHeight="1" x14ac:dyDescent="0.2">
      <c r="A343" s="359" t="s">
        <v>28</v>
      </c>
      <c r="B343" s="359"/>
      <c r="C343" s="359"/>
      <c r="D343" s="359"/>
    </row>
    <row r="344" spans="1:4" ht="25.5" x14ac:dyDescent="0.2">
      <c r="A344" s="161" t="s">
        <v>17</v>
      </c>
      <c r="B344" s="161" t="s">
        <v>24</v>
      </c>
      <c r="C344" s="161" t="s">
        <v>25</v>
      </c>
      <c r="D344" s="157" t="s">
        <v>26</v>
      </c>
    </row>
    <row r="345" spans="1:4" s="51" customFormat="1" ht="25.5" x14ac:dyDescent="0.2">
      <c r="A345" s="5">
        <v>1</v>
      </c>
      <c r="B345" s="175" t="s">
        <v>941</v>
      </c>
      <c r="C345" s="5">
        <v>2015</v>
      </c>
      <c r="D345" s="177">
        <v>3457.53</v>
      </c>
    </row>
    <row r="346" spans="1:4" s="51" customFormat="1" x14ac:dyDescent="0.2">
      <c r="A346" s="5">
        <v>2</v>
      </c>
      <c r="B346" s="175" t="s">
        <v>942</v>
      </c>
      <c r="C346" s="5">
        <v>2015</v>
      </c>
      <c r="D346" s="177">
        <v>479.61</v>
      </c>
    </row>
    <row r="347" spans="1:4" s="51" customFormat="1" ht="25.5" x14ac:dyDescent="0.2">
      <c r="A347" s="5">
        <v>3</v>
      </c>
      <c r="B347" s="175" t="s">
        <v>943</v>
      </c>
      <c r="C347" s="5">
        <v>2015</v>
      </c>
      <c r="D347" s="177">
        <v>989.97</v>
      </c>
    </row>
    <row r="348" spans="1:4" s="51" customFormat="1" ht="25.5" x14ac:dyDescent="0.2">
      <c r="A348" s="5">
        <v>4</v>
      </c>
      <c r="B348" s="175" t="s">
        <v>944</v>
      </c>
      <c r="C348" s="5">
        <v>2017</v>
      </c>
      <c r="D348" s="177">
        <v>861</v>
      </c>
    </row>
    <row r="349" spans="1:4" s="51" customFormat="1" x14ac:dyDescent="0.2">
      <c r="A349" s="5">
        <v>5</v>
      </c>
      <c r="B349" s="175" t="s">
        <v>945</v>
      </c>
      <c r="C349" s="5">
        <v>2017</v>
      </c>
      <c r="D349" s="177">
        <v>1137.76</v>
      </c>
    </row>
    <row r="350" spans="1:4" s="51" customFormat="1" ht="12.75" customHeight="1" x14ac:dyDescent="0.2">
      <c r="A350" s="358" t="s">
        <v>0</v>
      </c>
      <c r="B350" s="358"/>
      <c r="C350" s="5"/>
      <c r="D350" s="158">
        <f>SUM(D345:D349)</f>
        <v>6925.8700000000008</v>
      </c>
    </row>
    <row r="351" spans="1:4" s="56" customFormat="1" ht="12.75" customHeight="1" x14ac:dyDescent="0.2">
      <c r="A351" s="53"/>
      <c r="B351" s="53"/>
      <c r="C351" s="54"/>
      <c r="D351" s="55"/>
    </row>
    <row r="352" spans="1:4" ht="15" customHeight="1" x14ac:dyDescent="0.2">
      <c r="A352" s="348" t="s">
        <v>966</v>
      </c>
      <c r="B352" s="348"/>
      <c r="C352" s="348"/>
      <c r="D352" s="348"/>
    </row>
    <row r="353" spans="1:4" ht="20.100000000000001" customHeight="1" x14ac:dyDescent="0.2">
      <c r="A353" s="359" t="s">
        <v>75</v>
      </c>
      <c r="B353" s="359"/>
      <c r="C353" s="359"/>
      <c r="D353" s="359"/>
    </row>
    <row r="354" spans="1:4" ht="25.5" x14ac:dyDescent="0.2">
      <c r="A354" s="161" t="s">
        <v>17</v>
      </c>
      <c r="B354" s="161" t="s">
        <v>24</v>
      </c>
      <c r="C354" s="161" t="s">
        <v>25</v>
      </c>
      <c r="D354" s="157" t="s">
        <v>26</v>
      </c>
    </row>
    <row r="355" spans="1:4" s="51" customFormat="1" ht="25.5" x14ac:dyDescent="0.2">
      <c r="A355" s="5">
        <v>1</v>
      </c>
      <c r="B355" s="175" t="s">
        <v>967</v>
      </c>
      <c r="C355" s="5">
        <v>2014</v>
      </c>
      <c r="D355" s="218">
        <v>3330</v>
      </c>
    </row>
    <row r="356" spans="1:4" s="51" customFormat="1" x14ac:dyDescent="0.2">
      <c r="A356" s="5">
        <v>2</v>
      </c>
      <c r="B356" s="175" t="s">
        <v>968</v>
      </c>
      <c r="C356" s="5">
        <v>2014</v>
      </c>
      <c r="D356" s="219">
        <v>5979.17</v>
      </c>
    </row>
    <row r="357" spans="1:4" s="51" customFormat="1" x14ac:dyDescent="0.2">
      <c r="A357" s="5">
        <v>3</v>
      </c>
      <c r="B357" s="175" t="s">
        <v>969</v>
      </c>
      <c r="C357" s="5">
        <v>2015</v>
      </c>
      <c r="D357" s="219">
        <v>76482.06</v>
      </c>
    </row>
    <row r="358" spans="1:4" s="51" customFormat="1" x14ac:dyDescent="0.2">
      <c r="A358" s="5">
        <v>4</v>
      </c>
      <c r="B358" s="175" t="s">
        <v>733</v>
      </c>
      <c r="C358" s="5">
        <v>2015</v>
      </c>
      <c r="D358" s="219">
        <v>3479</v>
      </c>
    </row>
    <row r="359" spans="1:4" s="51" customFormat="1" x14ac:dyDescent="0.2">
      <c r="A359" s="5">
        <v>5</v>
      </c>
      <c r="B359" s="175" t="s">
        <v>970</v>
      </c>
      <c r="C359" s="5">
        <v>2016</v>
      </c>
      <c r="D359" s="219">
        <v>2410</v>
      </c>
    </row>
    <row r="360" spans="1:4" s="51" customFormat="1" x14ac:dyDescent="0.2">
      <c r="A360" s="5">
        <v>6</v>
      </c>
      <c r="B360" s="175" t="s">
        <v>971</v>
      </c>
      <c r="C360" s="5">
        <v>2016</v>
      </c>
      <c r="D360" s="219">
        <v>33747</v>
      </c>
    </row>
    <row r="361" spans="1:4" s="51" customFormat="1" x14ac:dyDescent="0.2">
      <c r="A361" s="5">
        <v>7</v>
      </c>
      <c r="B361" s="175" t="s">
        <v>733</v>
      </c>
      <c r="C361" s="5">
        <v>2017</v>
      </c>
      <c r="D361" s="219">
        <v>2720</v>
      </c>
    </row>
    <row r="362" spans="1:4" s="51" customFormat="1" ht="25.5" x14ac:dyDescent="0.2">
      <c r="A362" s="5">
        <v>8</v>
      </c>
      <c r="B362" s="4" t="s">
        <v>972</v>
      </c>
      <c r="C362" s="5">
        <v>2017</v>
      </c>
      <c r="D362" s="179">
        <f>2*6949</f>
        <v>13898</v>
      </c>
    </row>
    <row r="363" spans="1:4" s="51" customFormat="1" ht="12.75" customHeight="1" x14ac:dyDescent="0.2">
      <c r="A363" s="358" t="s">
        <v>0</v>
      </c>
      <c r="B363" s="358"/>
      <c r="C363" s="5"/>
      <c r="D363" s="158">
        <f>SUM(D355:D362)</f>
        <v>142045.22999999998</v>
      </c>
    </row>
    <row r="364" spans="1:4" ht="20.100000000000001" customHeight="1" x14ac:dyDescent="0.2">
      <c r="A364" s="359" t="s">
        <v>74</v>
      </c>
      <c r="B364" s="359"/>
      <c r="C364" s="359"/>
      <c r="D364" s="359"/>
    </row>
    <row r="365" spans="1:4" ht="25.5" x14ac:dyDescent="0.2">
      <c r="A365" s="161" t="s">
        <v>17</v>
      </c>
      <c r="B365" s="161" t="s">
        <v>24</v>
      </c>
      <c r="C365" s="161" t="s">
        <v>25</v>
      </c>
      <c r="D365" s="157" t="s">
        <v>26</v>
      </c>
    </row>
    <row r="366" spans="1:4" s="51" customFormat="1" x14ac:dyDescent="0.2">
      <c r="A366" s="5">
        <v>1</v>
      </c>
      <c r="B366" s="220" t="s">
        <v>973</v>
      </c>
      <c r="C366" s="221">
        <v>2013</v>
      </c>
      <c r="D366" s="184">
        <v>1399</v>
      </c>
    </row>
    <row r="367" spans="1:4" s="51" customFormat="1" x14ac:dyDescent="0.2">
      <c r="A367" s="5">
        <v>2</v>
      </c>
      <c r="B367" s="204" t="s">
        <v>973</v>
      </c>
      <c r="C367" s="6">
        <v>2013</v>
      </c>
      <c r="D367" s="122">
        <v>986.75</v>
      </c>
    </row>
    <row r="368" spans="1:4" s="51" customFormat="1" x14ac:dyDescent="0.2">
      <c r="A368" s="5">
        <v>3</v>
      </c>
      <c r="B368" s="175" t="s">
        <v>974</v>
      </c>
      <c r="C368" s="5">
        <v>2014</v>
      </c>
      <c r="D368" s="192">
        <v>7145</v>
      </c>
    </row>
    <row r="369" spans="1:4" s="51" customFormat="1" x14ac:dyDescent="0.2">
      <c r="A369" s="5">
        <v>4</v>
      </c>
      <c r="B369" s="175" t="s">
        <v>975</v>
      </c>
      <c r="C369" s="5">
        <v>2014</v>
      </c>
      <c r="D369" s="177">
        <v>957</v>
      </c>
    </row>
    <row r="370" spans="1:4" s="51" customFormat="1" x14ac:dyDescent="0.2">
      <c r="A370" s="5">
        <v>5</v>
      </c>
      <c r="B370" s="175" t="s">
        <v>976</v>
      </c>
      <c r="C370" s="5">
        <v>2014</v>
      </c>
      <c r="D370" s="177">
        <v>897</v>
      </c>
    </row>
    <row r="371" spans="1:4" s="51" customFormat="1" x14ac:dyDescent="0.2">
      <c r="A371" s="5">
        <v>6</v>
      </c>
      <c r="B371" s="175" t="s">
        <v>977</v>
      </c>
      <c r="C371" s="5">
        <v>2014</v>
      </c>
      <c r="D371" s="177">
        <v>2706</v>
      </c>
    </row>
    <row r="372" spans="1:4" s="51" customFormat="1" x14ac:dyDescent="0.2">
      <c r="A372" s="5">
        <v>7</v>
      </c>
      <c r="B372" s="175" t="s">
        <v>978</v>
      </c>
      <c r="C372" s="5">
        <v>2015</v>
      </c>
      <c r="D372" s="177">
        <v>1830</v>
      </c>
    </row>
    <row r="373" spans="1:4" s="51" customFormat="1" x14ac:dyDescent="0.2">
      <c r="A373" s="5">
        <v>8</v>
      </c>
      <c r="B373" s="175" t="s">
        <v>979</v>
      </c>
      <c r="C373" s="5">
        <v>2015</v>
      </c>
      <c r="D373" s="177">
        <v>3097.14</v>
      </c>
    </row>
    <row r="374" spans="1:4" s="51" customFormat="1" x14ac:dyDescent="0.2">
      <c r="A374" s="5">
        <v>9</v>
      </c>
      <c r="B374" s="175" t="s">
        <v>938</v>
      </c>
      <c r="C374" s="5">
        <v>2015</v>
      </c>
      <c r="D374" s="177">
        <v>999</v>
      </c>
    </row>
    <row r="375" spans="1:4" s="51" customFormat="1" x14ac:dyDescent="0.2">
      <c r="A375" s="5">
        <v>10</v>
      </c>
      <c r="B375" s="175" t="s">
        <v>980</v>
      </c>
      <c r="C375" s="5">
        <v>2016</v>
      </c>
      <c r="D375" s="177">
        <v>399</v>
      </c>
    </row>
    <row r="376" spans="1:4" s="51" customFormat="1" x14ac:dyDescent="0.2">
      <c r="A376" s="5">
        <v>11</v>
      </c>
      <c r="B376" s="175" t="s">
        <v>981</v>
      </c>
      <c r="C376" s="5">
        <v>2016</v>
      </c>
      <c r="D376" s="177">
        <v>469</v>
      </c>
    </row>
    <row r="377" spans="1:4" s="51" customFormat="1" x14ac:dyDescent="0.2">
      <c r="A377" s="5">
        <v>12</v>
      </c>
      <c r="B377" s="204" t="s">
        <v>981</v>
      </c>
      <c r="C377" s="6">
        <v>2016</v>
      </c>
      <c r="D377" s="205">
        <v>749</v>
      </c>
    </row>
    <row r="378" spans="1:4" s="51" customFormat="1" x14ac:dyDescent="0.2">
      <c r="A378" s="5">
        <v>13</v>
      </c>
      <c r="B378" s="204" t="s">
        <v>982</v>
      </c>
      <c r="C378" s="6">
        <v>2016</v>
      </c>
      <c r="D378" s="222">
        <v>2613</v>
      </c>
    </row>
    <row r="379" spans="1:4" s="51" customFormat="1" x14ac:dyDescent="0.2">
      <c r="A379" s="5">
        <v>14</v>
      </c>
      <c r="B379" s="204" t="s">
        <v>983</v>
      </c>
      <c r="C379" s="6">
        <v>2016</v>
      </c>
      <c r="D379" s="222">
        <v>449.99</v>
      </c>
    </row>
    <row r="380" spans="1:4" s="51" customFormat="1" x14ac:dyDescent="0.2">
      <c r="A380" s="5">
        <v>15</v>
      </c>
      <c r="B380" s="204" t="s">
        <v>983</v>
      </c>
      <c r="C380" s="6">
        <v>2016</v>
      </c>
      <c r="D380" s="222">
        <v>399.99</v>
      </c>
    </row>
    <row r="381" spans="1:4" s="51" customFormat="1" x14ac:dyDescent="0.2">
      <c r="A381" s="5">
        <v>16</v>
      </c>
      <c r="B381" s="204" t="s">
        <v>982</v>
      </c>
      <c r="C381" s="6">
        <v>2016</v>
      </c>
      <c r="D381" s="222">
        <v>2654</v>
      </c>
    </row>
    <row r="382" spans="1:4" s="51" customFormat="1" x14ac:dyDescent="0.2">
      <c r="A382" s="5">
        <v>17</v>
      </c>
      <c r="B382" s="223" t="s">
        <v>984</v>
      </c>
      <c r="C382" s="224">
        <v>2017</v>
      </c>
      <c r="D382" s="222">
        <v>2399</v>
      </c>
    </row>
    <row r="383" spans="1:4" s="51" customFormat="1" x14ac:dyDescent="0.2">
      <c r="A383" s="5">
        <v>18</v>
      </c>
      <c r="B383" s="175" t="s">
        <v>938</v>
      </c>
      <c r="C383" s="5">
        <v>2017</v>
      </c>
      <c r="D383" s="177">
        <v>1899</v>
      </c>
    </row>
    <row r="384" spans="1:4" s="51" customFormat="1" ht="12" customHeight="1" x14ac:dyDescent="0.2">
      <c r="A384" s="5">
        <v>19</v>
      </c>
      <c r="B384" s="175" t="s">
        <v>999</v>
      </c>
      <c r="C384" s="5">
        <v>2018</v>
      </c>
      <c r="D384" s="177">
        <f>2*850</f>
        <v>1700</v>
      </c>
    </row>
    <row r="385" spans="1:4" s="51" customFormat="1" ht="12.75" customHeight="1" x14ac:dyDescent="0.2">
      <c r="A385" s="358" t="s">
        <v>0</v>
      </c>
      <c r="B385" s="358"/>
      <c r="C385" s="5"/>
      <c r="D385" s="158">
        <f>SUM(D366:D384)</f>
        <v>33748.870000000003</v>
      </c>
    </row>
    <row r="386" spans="1:4" s="56" customFormat="1" ht="12.75" customHeight="1" x14ac:dyDescent="0.2">
      <c r="A386" s="53"/>
      <c r="B386" s="53"/>
      <c r="C386" s="54"/>
      <c r="D386" s="55"/>
    </row>
    <row r="387" spans="1:4" ht="15" customHeight="1" x14ac:dyDescent="0.2">
      <c r="A387" s="348" t="s">
        <v>998</v>
      </c>
      <c r="B387" s="348"/>
      <c r="C387" s="348"/>
      <c r="D387" s="348"/>
    </row>
    <row r="388" spans="1:4" ht="20.100000000000001" customHeight="1" x14ac:dyDescent="0.2">
      <c r="A388" s="359" t="s">
        <v>75</v>
      </c>
      <c r="B388" s="359"/>
      <c r="C388" s="359"/>
      <c r="D388" s="359"/>
    </row>
    <row r="389" spans="1:4" ht="25.5" x14ac:dyDescent="0.2">
      <c r="A389" s="161" t="s">
        <v>17</v>
      </c>
      <c r="B389" s="161" t="s">
        <v>24</v>
      </c>
      <c r="C389" s="161" t="s">
        <v>25</v>
      </c>
      <c r="D389" s="157" t="s">
        <v>26</v>
      </c>
    </row>
    <row r="390" spans="1:4" s="51" customFormat="1" ht="25.5" x14ac:dyDescent="0.2">
      <c r="A390" s="5">
        <v>1</v>
      </c>
      <c r="B390" s="197" t="s">
        <v>1002</v>
      </c>
      <c r="C390" s="198">
        <v>2015</v>
      </c>
      <c r="D390" s="225">
        <f>3*12747</f>
        <v>38241</v>
      </c>
    </row>
    <row r="391" spans="1:4" s="51" customFormat="1" x14ac:dyDescent="0.2">
      <c r="A391" s="5">
        <v>2</v>
      </c>
      <c r="B391" s="197" t="s">
        <v>1000</v>
      </c>
      <c r="C391" s="198">
        <v>2014</v>
      </c>
      <c r="D391" s="226">
        <v>1500</v>
      </c>
    </row>
    <row r="392" spans="1:4" s="51" customFormat="1" x14ac:dyDescent="0.2">
      <c r="A392" s="5">
        <v>3</v>
      </c>
      <c r="B392" s="197" t="s">
        <v>696</v>
      </c>
      <c r="C392" s="198">
        <v>2014</v>
      </c>
      <c r="D392" s="226">
        <v>438</v>
      </c>
    </row>
    <row r="393" spans="1:4" s="51" customFormat="1" x14ac:dyDescent="0.2">
      <c r="A393" s="5">
        <v>4</v>
      </c>
      <c r="B393" s="197" t="s">
        <v>1001</v>
      </c>
      <c r="C393" s="198">
        <v>2015</v>
      </c>
      <c r="D393" s="226">
        <v>500</v>
      </c>
    </row>
    <row r="394" spans="1:4" s="51" customFormat="1" ht="25.5" x14ac:dyDescent="0.2">
      <c r="A394" s="5">
        <v>5</v>
      </c>
      <c r="B394" s="197" t="s">
        <v>1003</v>
      </c>
      <c r="C394" s="198">
        <v>2017</v>
      </c>
      <c r="D394" s="227">
        <v>8900</v>
      </c>
    </row>
    <row r="395" spans="1:4" s="51" customFormat="1" x14ac:dyDescent="0.2">
      <c r="A395" s="5">
        <v>6</v>
      </c>
      <c r="B395" s="197" t="s">
        <v>1004</v>
      </c>
      <c r="C395" s="198">
        <v>2017</v>
      </c>
      <c r="D395" s="228">
        <v>3496.89</v>
      </c>
    </row>
    <row r="396" spans="1:4" s="51" customFormat="1" ht="12.75" customHeight="1" x14ac:dyDescent="0.2">
      <c r="A396" s="358" t="s">
        <v>0</v>
      </c>
      <c r="B396" s="358"/>
      <c r="C396" s="5"/>
      <c r="D396" s="158">
        <f>SUM(D390:D395)</f>
        <v>53075.89</v>
      </c>
    </row>
    <row r="397" spans="1:4" ht="20.100000000000001" customHeight="1" x14ac:dyDescent="0.2">
      <c r="A397" s="359" t="s">
        <v>74</v>
      </c>
      <c r="B397" s="359"/>
      <c r="C397" s="359"/>
      <c r="D397" s="359"/>
    </row>
    <row r="398" spans="1:4" ht="25.5" x14ac:dyDescent="0.2">
      <c r="A398" s="161" t="s">
        <v>17</v>
      </c>
      <c r="B398" s="161" t="s">
        <v>24</v>
      </c>
      <c r="C398" s="161" t="s">
        <v>25</v>
      </c>
      <c r="D398" s="157" t="s">
        <v>26</v>
      </c>
    </row>
    <row r="399" spans="1:4" s="51" customFormat="1" x14ac:dyDescent="0.2">
      <c r="A399" s="5">
        <v>1</v>
      </c>
      <c r="B399" s="229" t="s">
        <v>1005</v>
      </c>
      <c r="C399" s="230">
        <v>2013</v>
      </c>
      <c r="D399" s="231">
        <v>1208</v>
      </c>
    </row>
    <row r="400" spans="1:4" s="51" customFormat="1" x14ac:dyDescent="0.2">
      <c r="A400" s="5">
        <v>2</v>
      </c>
      <c r="B400" s="197" t="s">
        <v>1007</v>
      </c>
      <c r="C400" s="198">
        <v>2015</v>
      </c>
      <c r="D400" s="232">
        <f>2*1200</f>
        <v>2400</v>
      </c>
    </row>
    <row r="401" spans="1:4" s="51" customFormat="1" x14ac:dyDescent="0.2">
      <c r="A401" s="5">
        <v>3</v>
      </c>
      <c r="B401" s="197" t="s">
        <v>1006</v>
      </c>
      <c r="C401" s="198">
        <v>2018</v>
      </c>
      <c r="D401" s="233">
        <v>850</v>
      </c>
    </row>
    <row r="402" spans="1:4" s="51" customFormat="1" x14ac:dyDescent="0.2">
      <c r="A402" s="5">
        <v>4</v>
      </c>
      <c r="B402" s="197" t="s">
        <v>1006</v>
      </c>
      <c r="C402" s="198">
        <v>2018</v>
      </c>
      <c r="D402" s="232">
        <v>850</v>
      </c>
    </row>
    <row r="403" spans="1:4" s="51" customFormat="1" ht="12.75" customHeight="1" x14ac:dyDescent="0.2">
      <c r="A403" s="358" t="s">
        <v>0</v>
      </c>
      <c r="B403" s="358"/>
      <c r="C403" s="5"/>
      <c r="D403" s="158">
        <f>SUM(D399:D402)</f>
        <v>5308</v>
      </c>
    </row>
    <row r="404" spans="1:4" s="56" customFormat="1" ht="12.75" customHeight="1" x14ac:dyDescent="0.2">
      <c r="A404" s="53"/>
      <c r="B404" s="53"/>
      <c r="C404" s="54"/>
      <c r="D404" s="55"/>
    </row>
    <row r="405" spans="1:4" ht="15" customHeight="1" x14ac:dyDescent="0.2">
      <c r="A405" s="348" t="s">
        <v>1031</v>
      </c>
      <c r="B405" s="348"/>
      <c r="C405" s="348"/>
      <c r="D405" s="348"/>
    </row>
    <row r="406" spans="1:4" ht="20.100000000000001" customHeight="1" x14ac:dyDescent="0.2">
      <c r="A406" s="359" t="s">
        <v>75</v>
      </c>
      <c r="B406" s="359"/>
      <c r="C406" s="359"/>
      <c r="D406" s="359"/>
    </row>
    <row r="407" spans="1:4" ht="25.5" x14ac:dyDescent="0.2">
      <c r="A407" s="161" t="s">
        <v>17</v>
      </c>
      <c r="B407" s="161" t="s">
        <v>24</v>
      </c>
      <c r="C407" s="161" t="s">
        <v>25</v>
      </c>
      <c r="D407" s="157" t="s">
        <v>26</v>
      </c>
    </row>
    <row r="408" spans="1:4" s="51" customFormat="1" x14ac:dyDescent="0.2">
      <c r="A408" s="5">
        <v>1</v>
      </c>
      <c r="B408" s="202" t="s">
        <v>1032</v>
      </c>
      <c r="C408" s="22">
        <v>2013</v>
      </c>
      <c r="D408" s="203">
        <v>700</v>
      </c>
    </row>
    <row r="409" spans="1:4" s="51" customFormat="1" x14ac:dyDescent="0.2">
      <c r="A409" s="5">
        <v>2</v>
      </c>
      <c r="B409" s="202" t="s">
        <v>1033</v>
      </c>
      <c r="C409" s="22">
        <v>2013</v>
      </c>
      <c r="D409" s="203">
        <v>380</v>
      </c>
    </row>
    <row r="410" spans="1:4" s="51" customFormat="1" x14ac:dyDescent="0.2">
      <c r="A410" s="5">
        <v>3</v>
      </c>
      <c r="B410" s="175" t="s">
        <v>1034</v>
      </c>
      <c r="C410" s="5">
        <v>2015</v>
      </c>
      <c r="D410" s="177">
        <v>3437.05</v>
      </c>
    </row>
    <row r="411" spans="1:4" s="51" customFormat="1" ht="25.5" x14ac:dyDescent="0.2">
      <c r="A411" s="5">
        <v>4</v>
      </c>
      <c r="B411" s="175" t="s">
        <v>1037</v>
      </c>
      <c r="C411" s="5">
        <v>2015</v>
      </c>
      <c r="D411" s="177">
        <v>38241</v>
      </c>
    </row>
    <row r="412" spans="1:4" s="51" customFormat="1" x14ac:dyDescent="0.2">
      <c r="A412" s="5">
        <v>5</v>
      </c>
      <c r="B412" s="175" t="s">
        <v>1035</v>
      </c>
      <c r="C412" s="5">
        <v>2016</v>
      </c>
      <c r="D412" s="177">
        <v>360.39</v>
      </c>
    </row>
    <row r="413" spans="1:4" s="51" customFormat="1" x14ac:dyDescent="0.2">
      <c r="A413" s="5">
        <v>6</v>
      </c>
      <c r="B413" s="175" t="s">
        <v>1036</v>
      </c>
      <c r="C413" s="5">
        <v>2016</v>
      </c>
      <c r="D413" s="177">
        <v>6452.88</v>
      </c>
    </row>
    <row r="414" spans="1:4" s="51" customFormat="1" x14ac:dyDescent="0.2">
      <c r="A414" s="5">
        <v>7</v>
      </c>
      <c r="B414" s="4" t="s">
        <v>1038</v>
      </c>
      <c r="C414" s="5">
        <v>2017</v>
      </c>
      <c r="D414" s="179">
        <v>10093.32</v>
      </c>
    </row>
    <row r="415" spans="1:4" s="51" customFormat="1" ht="25.5" x14ac:dyDescent="0.2">
      <c r="A415" s="5">
        <v>8</v>
      </c>
      <c r="B415" s="4" t="s">
        <v>1039</v>
      </c>
      <c r="C415" s="5">
        <v>2017</v>
      </c>
      <c r="D415" s="179">
        <v>800</v>
      </c>
    </row>
    <row r="416" spans="1:4" s="51" customFormat="1" x14ac:dyDescent="0.2">
      <c r="A416" s="5">
        <v>9</v>
      </c>
      <c r="B416" s="4" t="s">
        <v>1040</v>
      </c>
      <c r="C416" s="5">
        <v>2017</v>
      </c>
      <c r="D416" s="179">
        <v>3000</v>
      </c>
    </row>
    <row r="417" spans="1:4" s="51" customFormat="1" x14ac:dyDescent="0.2">
      <c r="A417" s="5">
        <v>10</v>
      </c>
      <c r="B417" s="4" t="s">
        <v>1041</v>
      </c>
      <c r="C417" s="5">
        <v>2017</v>
      </c>
      <c r="D417" s="179">
        <v>3490</v>
      </c>
    </row>
    <row r="418" spans="1:4" s="51" customFormat="1" x14ac:dyDescent="0.2">
      <c r="A418" s="5">
        <v>11</v>
      </c>
      <c r="B418" s="4" t="s">
        <v>1042</v>
      </c>
      <c r="C418" s="5">
        <v>2018</v>
      </c>
      <c r="D418" s="179">
        <v>405.9</v>
      </c>
    </row>
    <row r="419" spans="1:4" s="51" customFormat="1" x14ac:dyDescent="0.2">
      <c r="A419" s="5">
        <v>12</v>
      </c>
      <c r="B419" s="4" t="s">
        <v>1043</v>
      </c>
      <c r="C419" s="5">
        <v>2018</v>
      </c>
      <c r="D419" s="179">
        <v>3075</v>
      </c>
    </row>
    <row r="420" spans="1:4" s="51" customFormat="1" ht="12.75" customHeight="1" x14ac:dyDescent="0.2">
      <c r="A420" s="358" t="s">
        <v>0</v>
      </c>
      <c r="B420" s="358"/>
      <c r="C420" s="5"/>
      <c r="D420" s="158">
        <f>SUM(D408:D419)</f>
        <v>70435.539999999994</v>
      </c>
    </row>
    <row r="421" spans="1:4" ht="20.100000000000001" customHeight="1" x14ac:dyDescent="0.2">
      <c r="A421" s="359" t="s">
        <v>74</v>
      </c>
      <c r="B421" s="359"/>
      <c r="C421" s="359"/>
      <c r="D421" s="359"/>
    </row>
    <row r="422" spans="1:4" ht="25.5" x14ac:dyDescent="0.2">
      <c r="A422" s="161" t="s">
        <v>17</v>
      </c>
      <c r="B422" s="161" t="s">
        <v>24</v>
      </c>
      <c r="C422" s="161" t="s">
        <v>25</v>
      </c>
      <c r="D422" s="157" t="s">
        <v>26</v>
      </c>
    </row>
    <row r="423" spans="1:4" s="51" customFormat="1" x14ac:dyDescent="0.2">
      <c r="A423" s="5">
        <v>1</v>
      </c>
      <c r="B423" s="175" t="s">
        <v>1044</v>
      </c>
      <c r="C423" s="5">
        <v>2013</v>
      </c>
      <c r="D423" s="179">
        <v>305.99</v>
      </c>
    </row>
    <row r="424" spans="1:4" s="51" customFormat="1" x14ac:dyDescent="0.2">
      <c r="A424" s="5">
        <v>2</v>
      </c>
      <c r="B424" s="175" t="s">
        <v>1045</v>
      </c>
      <c r="C424" s="5">
        <v>2013</v>
      </c>
      <c r="D424" s="179">
        <v>292.99</v>
      </c>
    </row>
    <row r="425" spans="1:4" s="51" customFormat="1" x14ac:dyDescent="0.2">
      <c r="A425" s="5">
        <v>3</v>
      </c>
      <c r="B425" s="175" t="s">
        <v>1046</v>
      </c>
      <c r="C425" s="5">
        <v>2013</v>
      </c>
      <c r="D425" s="179">
        <v>229</v>
      </c>
    </row>
    <row r="426" spans="1:4" s="51" customFormat="1" x14ac:dyDescent="0.2">
      <c r="A426" s="5">
        <v>4</v>
      </c>
      <c r="B426" s="175" t="s">
        <v>1047</v>
      </c>
      <c r="C426" s="5">
        <v>2014</v>
      </c>
      <c r="D426" s="179">
        <v>1499</v>
      </c>
    </row>
    <row r="427" spans="1:4" s="51" customFormat="1" x14ac:dyDescent="0.2">
      <c r="A427" s="5">
        <v>5</v>
      </c>
      <c r="B427" s="175" t="s">
        <v>1048</v>
      </c>
      <c r="C427" s="5">
        <v>2014</v>
      </c>
      <c r="D427" s="179">
        <v>360</v>
      </c>
    </row>
    <row r="428" spans="1:4" s="51" customFormat="1" x14ac:dyDescent="0.2">
      <c r="A428" s="5">
        <v>6</v>
      </c>
      <c r="B428" s="175" t="s">
        <v>1049</v>
      </c>
      <c r="C428" s="5">
        <v>2015</v>
      </c>
      <c r="D428" s="179">
        <v>923</v>
      </c>
    </row>
    <row r="429" spans="1:4" s="51" customFormat="1" ht="25.5" x14ac:dyDescent="0.2">
      <c r="A429" s="5">
        <v>7</v>
      </c>
      <c r="B429" s="175" t="s">
        <v>1050</v>
      </c>
      <c r="C429" s="5">
        <v>2015</v>
      </c>
      <c r="D429" s="179">
        <v>408.99</v>
      </c>
    </row>
    <row r="430" spans="1:4" s="51" customFormat="1" x14ac:dyDescent="0.2">
      <c r="A430" s="5">
        <v>8</v>
      </c>
      <c r="B430" s="175" t="s">
        <v>1049</v>
      </c>
      <c r="C430" s="5">
        <v>2016</v>
      </c>
      <c r="D430" s="177">
        <v>673</v>
      </c>
    </row>
    <row r="431" spans="1:4" s="51" customFormat="1" ht="25.5" x14ac:dyDescent="0.2">
      <c r="A431" s="5">
        <v>9</v>
      </c>
      <c r="B431" s="175" t="s">
        <v>1051</v>
      </c>
      <c r="C431" s="5">
        <v>2017</v>
      </c>
      <c r="D431" s="177">
        <v>479</v>
      </c>
    </row>
    <row r="432" spans="1:4" s="51" customFormat="1" x14ac:dyDescent="0.2">
      <c r="A432" s="5">
        <v>10</v>
      </c>
      <c r="B432" s="234" t="s">
        <v>1052</v>
      </c>
      <c r="C432" s="235">
        <v>2018</v>
      </c>
      <c r="D432" s="236">
        <v>850</v>
      </c>
    </row>
    <row r="433" spans="1:4" s="51" customFormat="1" x14ac:dyDescent="0.2">
      <c r="A433" s="5">
        <v>11</v>
      </c>
      <c r="B433" s="234" t="s">
        <v>1053</v>
      </c>
      <c r="C433" s="235">
        <v>2018</v>
      </c>
      <c r="D433" s="236">
        <v>550</v>
      </c>
    </row>
    <row r="434" spans="1:4" s="51" customFormat="1" ht="12.75" customHeight="1" x14ac:dyDescent="0.2">
      <c r="A434" s="358" t="s">
        <v>0</v>
      </c>
      <c r="B434" s="358"/>
      <c r="C434" s="5"/>
      <c r="D434" s="158">
        <f>SUM(D423:D433)</f>
        <v>6570.97</v>
      </c>
    </row>
    <row r="435" spans="1:4" s="56" customFormat="1" ht="12.75" customHeight="1" x14ac:dyDescent="0.2">
      <c r="A435" s="53"/>
      <c r="B435" s="53"/>
      <c r="C435" s="54"/>
      <c r="D435" s="55"/>
    </row>
    <row r="436" spans="1:4" ht="15" customHeight="1" x14ac:dyDescent="0.2">
      <c r="A436" s="348" t="s">
        <v>1084</v>
      </c>
      <c r="B436" s="348"/>
      <c r="C436" s="348"/>
      <c r="D436" s="348"/>
    </row>
    <row r="437" spans="1:4" ht="20.100000000000001" customHeight="1" x14ac:dyDescent="0.2">
      <c r="A437" s="359" t="s">
        <v>75</v>
      </c>
      <c r="B437" s="359"/>
      <c r="C437" s="359"/>
      <c r="D437" s="359"/>
    </row>
    <row r="438" spans="1:4" ht="25.5" x14ac:dyDescent="0.2">
      <c r="A438" s="161" t="s">
        <v>17</v>
      </c>
      <c r="B438" s="161" t="s">
        <v>24</v>
      </c>
      <c r="C438" s="161" t="s">
        <v>25</v>
      </c>
      <c r="D438" s="157" t="s">
        <v>26</v>
      </c>
    </row>
    <row r="439" spans="1:4" s="51" customFormat="1" ht="25.5" x14ac:dyDescent="0.2">
      <c r="A439" s="5">
        <v>1</v>
      </c>
      <c r="B439" s="197" t="s">
        <v>1002</v>
      </c>
      <c r="C439" s="5">
        <v>2015</v>
      </c>
      <c r="D439" s="192">
        <f>3*12747.01</f>
        <v>38241.03</v>
      </c>
    </row>
    <row r="440" spans="1:4" s="51" customFormat="1" x14ac:dyDescent="0.2">
      <c r="A440" s="5">
        <v>4</v>
      </c>
      <c r="B440" s="237" t="s">
        <v>1085</v>
      </c>
      <c r="C440" s="5">
        <v>2015</v>
      </c>
      <c r="D440" s="179">
        <v>3480.9</v>
      </c>
    </row>
    <row r="441" spans="1:4" s="51" customFormat="1" x14ac:dyDescent="0.2">
      <c r="A441" s="5">
        <v>5</v>
      </c>
      <c r="B441" s="237" t="s">
        <v>1086</v>
      </c>
      <c r="C441" s="5">
        <v>2016</v>
      </c>
      <c r="D441" s="179">
        <v>1500</v>
      </c>
    </row>
    <row r="442" spans="1:4" s="51" customFormat="1" x14ac:dyDescent="0.2">
      <c r="A442" s="5">
        <v>6</v>
      </c>
      <c r="B442" s="237" t="s">
        <v>1087</v>
      </c>
      <c r="C442" s="5">
        <v>2017</v>
      </c>
      <c r="D442" s="179">
        <v>2550</v>
      </c>
    </row>
    <row r="443" spans="1:4" s="51" customFormat="1" x14ac:dyDescent="0.2">
      <c r="A443" s="5">
        <v>7</v>
      </c>
      <c r="B443" s="237" t="s">
        <v>1088</v>
      </c>
      <c r="C443" s="5">
        <v>2017</v>
      </c>
      <c r="D443" s="179">
        <v>3000</v>
      </c>
    </row>
    <row r="444" spans="1:4" s="51" customFormat="1" ht="25.5" x14ac:dyDescent="0.2">
      <c r="A444" s="5">
        <v>8</v>
      </c>
      <c r="B444" s="237" t="s">
        <v>1089</v>
      </c>
      <c r="C444" s="5">
        <v>2017</v>
      </c>
      <c r="D444" s="179">
        <v>1094.7</v>
      </c>
    </row>
    <row r="445" spans="1:4" s="51" customFormat="1" x14ac:dyDescent="0.2">
      <c r="A445" s="5">
        <v>9</v>
      </c>
      <c r="B445" s="238" t="s">
        <v>1090</v>
      </c>
      <c r="C445" s="187">
        <v>2017</v>
      </c>
      <c r="D445" s="206">
        <v>6900</v>
      </c>
    </row>
    <row r="446" spans="1:4" s="51" customFormat="1" x14ac:dyDescent="0.2">
      <c r="A446" s="5">
        <v>10</v>
      </c>
      <c r="B446" s="238" t="s">
        <v>1091</v>
      </c>
      <c r="C446" s="187">
        <v>2017</v>
      </c>
      <c r="D446" s="206">
        <v>1360.8</v>
      </c>
    </row>
    <row r="447" spans="1:4" s="51" customFormat="1" ht="12.75" customHeight="1" x14ac:dyDescent="0.2">
      <c r="A447" s="358" t="s">
        <v>0</v>
      </c>
      <c r="B447" s="358"/>
      <c r="C447" s="5"/>
      <c r="D447" s="158">
        <f>SUM(D439:D446)</f>
        <v>58127.43</v>
      </c>
    </row>
    <row r="448" spans="1:4" ht="20.100000000000001" customHeight="1" x14ac:dyDescent="0.2">
      <c r="A448" s="359" t="s">
        <v>74</v>
      </c>
      <c r="B448" s="359"/>
      <c r="C448" s="359"/>
      <c r="D448" s="359"/>
    </row>
    <row r="449" spans="1:4" ht="25.5" x14ac:dyDescent="0.2">
      <c r="A449" s="161" t="s">
        <v>17</v>
      </c>
      <c r="B449" s="161" t="s">
        <v>24</v>
      </c>
      <c r="C449" s="161" t="s">
        <v>25</v>
      </c>
      <c r="D449" s="157" t="s">
        <v>26</v>
      </c>
    </row>
    <row r="450" spans="1:4" s="51" customFormat="1" x14ac:dyDescent="0.2">
      <c r="A450" s="5">
        <v>1</v>
      </c>
      <c r="B450" s="237" t="s">
        <v>1094</v>
      </c>
      <c r="C450" s="5">
        <v>2017</v>
      </c>
      <c r="D450" s="182">
        <v>850</v>
      </c>
    </row>
    <row r="451" spans="1:4" s="51" customFormat="1" x14ac:dyDescent="0.2">
      <c r="A451" s="5">
        <v>2</v>
      </c>
      <c r="B451" s="237" t="s">
        <v>1094</v>
      </c>
      <c r="C451" s="5">
        <v>2017</v>
      </c>
      <c r="D451" s="182">
        <v>850</v>
      </c>
    </row>
    <row r="452" spans="1:4" s="51" customFormat="1" x14ac:dyDescent="0.2">
      <c r="A452" s="5">
        <v>3</v>
      </c>
      <c r="B452" s="204" t="s">
        <v>1092</v>
      </c>
      <c r="C452" s="6">
        <v>2016</v>
      </c>
      <c r="D452" s="239">
        <v>2020</v>
      </c>
    </row>
    <row r="453" spans="1:4" s="51" customFormat="1" ht="25.5" x14ac:dyDescent="0.2">
      <c r="A453" s="5">
        <v>4</v>
      </c>
      <c r="B453" s="175" t="s">
        <v>1093</v>
      </c>
      <c r="C453" s="6">
        <v>2017</v>
      </c>
      <c r="D453" s="239">
        <v>1570</v>
      </c>
    </row>
    <row r="454" spans="1:4" s="51" customFormat="1" x14ac:dyDescent="0.2">
      <c r="A454" s="5">
        <v>5</v>
      </c>
      <c r="B454" s="237" t="s">
        <v>1095</v>
      </c>
      <c r="C454" s="5">
        <v>2017</v>
      </c>
      <c r="D454" s="240">
        <v>4554</v>
      </c>
    </row>
    <row r="455" spans="1:4" s="51" customFormat="1" x14ac:dyDescent="0.2">
      <c r="A455" s="5">
        <v>6</v>
      </c>
      <c r="B455" s="237" t="s">
        <v>1096</v>
      </c>
      <c r="C455" s="5">
        <v>2017</v>
      </c>
      <c r="D455" s="240">
        <v>1651.4</v>
      </c>
    </row>
    <row r="456" spans="1:4" s="51" customFormat="1" x14ac:dyDescent="0.2">
      <c r="A456" s="5">
        <v>7</v>
      </c>
      <c r="B456" s="4" t="s">
        <v>1097</v>
      </c>
      <c r="C456" s="5">
        <v>2017</v>
      </c>
      <c r="D456" s="182">
        <v>501.84</v>
      </c>
    </row>
    <row r="457" spans="1:4" s="51" customFormat="1" ht="12.75" customHeight="1" x14ac:dyDescent="0.2">
      <c r="A457" s="358" t="s">
        <v>0</v>
      </c>
      <c r="B457" s="358"/>
      <c r="C457" s="5"/>
      <c r="D457" s="158">
        <f>SUM(D450:D456)</f>
        <v>11997.24</v>
      </c>
    </row>
    <row r="458" spans="1:4" s="56" customFormat="1" ht="12.75" customHeight="1" x14ac:dyDescent="0.2">
      <c r="A458" s="53"/>
      <c r="B458" s="53"/>
      <c r="C458" s="54"/>
      <c r="D458" s="55"/>
    </row>
    <row r="459" spans="1:4" ht="15" customHeight="1" x14ac:dyDescent="0.2">
      <c r="A459" s="348" t="s">
        <v>1148</v>
      </c>
      <c r="B459" s="348"/>
      <c r="C459" s="348"/>
      <c r="D459" s="348"/>
    </row>
    <row r="460" spans="1:4" ht="20.100000000000001" customHeight="1" x14ac:dyDescent="0.2">
      <c r="A460" s="359" t="s">
        <v>75</v>
      </c>
      <c r="B460" s="359"/>
      <c r="C460" s="359"/>
      <c r="D460" s="359"/>
    </row>
    <row r="461" spans="1:4" ht="25.5" x14ac:dyDescent="0.2">
      <c r="A461" s="161" t="s">
        <v>17</v>
      </c>
      <c r="B461" s="161" t="s">
        <v>24</v>
      </c>
      <c r="C461" s="161" t="s">
        <v>25</v>
      </c>
      <c r="D461" s="157" t="s">
        <v>26</v>
      </c>
    </row>
    <row r="462" spans="1:4" s="51" customFormat="1" x14ac:dyDescent="0.2">
      <c r="A462" s="5">
        <v>1</v>
      </c>
      <c r="B462" s="175" t="s">
        <v>1149</v>
      </c>
      <c r="C462" s="5">
        <v>2013</v>
      </c>
      <c r="D462" s="241">
        <v>45.95</v>
      </c>
    </row>
    <row r="463" spans="1:4" s="51" customFormat="1" x14ac:dyDescent="0.2">
      <c r="A463" s="5">
        <v>2</v>
      </c>
      <c r="B463" s="175" t="s">
        <v>1149</v>
      </c>
      <c r="C463" s="5">
        <v>2013</v>
      </c>
      <c r="D463" s="241">
        <v>49.95</v>
      </c>
    </row>
    <row r="464" spans="1:4" s="51" customFormat="1" x14ac:dyDescent="0.2">
      <c r="A464" s="5">
        <v>3</v>
      </c>
      <c r="B464" s="175" t="s">
        <v>1150</v>
      </c>
      <c r="C464" s="5">
        <v>2013</v>
      </c>
      <c r="D464" s="241">
        <v>157.07</v>
      </c>
    </row>
    <row r="465" spans="1:4" s="51" customFormat="1" ht="25.5" x14ac:dyDescent="0.2">
      <c r="A465" s="5">
        <v>4</v>
      </c>
      <c r="B465" s="175" t="s">
        <v>1151</v>
      </c>
      <c r="C465" s="5">
        <v>2014</v>
      </c>
      <c r="D465" s="179">
        <v>544.26</v>
      </c>
    </row>
    <row r="466" spans="1:4" s="51" customFormat="1" ht="25.5" x14ac:dyDescent="0.2">
      <c r="A466" s="5">
        <v>5</v>
      </c>
      <c r="B466" s="175" t="s">
        <v>1152</v>
      </c>
      <c r="C466" s="5">
        <v>2015</v>
      </c>
      <c r="D466" s="179">
        <v>208.03</v>
      </c>
    </row>
    <row r="467" spans="1:4" s="51" customFormat="1" ht="25.5" x14ac:dyDescent="0.2">
      <c r="A467" s="5">
        <v>6</v>
      </c>
      <c r="B467" s="175" t="s">
        <v>1153</v>
      </c>
      <c r="C467" s="5">
        <v>2015</v>
      </c>
      <c r="D467" s="179">
        <v>577.24</v>
      </c>
    </row>
    <row r="468" spans="1:4" s="51" customFormat="1" ht="25.5" x14ac:dyDescent="0.2">
      <c r="A468" s="5">
        <v>7</v>
      </c>
      <c r="B468" s="175" t="s">
        <v>1154</v>
      </c>
      <c r="C468" s="5">
        <v>2015</v>
      </c>
      <c r="D468" s="179">
        <v>620</v>
      </c>
    </row>
    <row r="469" spans="1:4" s="51" customFormat="1" x14ac:dyDescent="0.2">
      <c r="A469" s="5">
        <v>8</v>
      </c>
      <c r="B469" s="175" t="s">
        <v>1155</v>
      </c>
      <c r="C469" s="5">
        <v>2017</v>
      </c>
      <c r="D469" s="179">
        <v>666.32</v>
      </c>
    </row>
    <row r="470" spans="1:4" s="51" customFormat="1" ht="25.5" x14ac:dyDescent="0.2">
      <c r="A470" s="5">
        <v>9</v>
      </c>
      <c r="B470" s="4" t="s">
        <v>1156</v>
      </c>
      <c r="C470" s="5">
        <v>2018</v>
      </c>
      <c r="D470" s="179">
        <v>2339.27</v>
      </c>
    </row>
    <row r="471" spans="1:4" s="51" customFormat="1" x14ac:dyDescent="0.2">
      <c r="A471" s="5">
        <v>10</v>
      </c>
      <c r="B471" s="4" t="s">
        <v>1157</v>
      </c>
      <c r="C471" s="5">
        <v>2018</v>
      </c>
      <c r="D471" s="179">
        <v>515.61</v>
      </c>
    </row>
    <row r="472" spans="1:4" s="51" customFormat="1" ht="12.75" customHeight="1" x14ac:dyDescent="0.2">
      <c r="A472" s="358" t="s">
        <v>0</v>
      </c>
      <c r="B472" s="358"/>
      <c r="C472" s="5"/>
      <c r="D472" s="158">
        <f>SUM(D462:D471)</f>
        <v>5723.7</v>
      </c>
    </row>
    <row r="473" spans="1:4" ht="20.100000000000001" customHeight="1" x14ac:dyDescent="0.2">
      <c r="A473" s="359" t="s">
        <v>74</v>
      </c>
      <c r="B473" s="359"/>
      <c r="C473" s="359"/>
      <c r="D473" s="359"/>
    </row>
    <row r="474" spans="1:4" ht="25.5" x14ac:dyDescent="0.2">
      <c r="A474" s="161" t="s">
        <v>17</v>
      </c>
      <c r="B474" s="161" t="s">
        <v>24</v>
      </c>
      <c r="C474" s="161" t="s">
        <v>25</v>
      </c>
      <c r="D474" s="157" t="s">
        <v>26</v>
      </c>
    </row>
    <row r="475" spans="1:4" s="51" customFormat="1" x14ac:dyDescent="0.2">
      <c r="A475" s="5">
        <v>1</v>
      </c>
      <c r="B475" s="204" t="s">
        <v>1158</v>
      </c>
      <c r="C475" s="6">
        <v>2013</v>
      </c>
      <c r="D475" s="184">
        <v>2765.33</v>
      </c>
    </row>
    <row r="476" spans="1:4" s="51" customFormat="1" x14ac:dyDescent="0.2">
      <c r="A476" s="5">
        <v>2</v>
      </c>
      <c r="B476" s="204" t="s">
        <v>1159</v>
      </c>
      <c r="C476" s="6">
        <v>2013</v>
      </c>
      <c r="D476" s="184">
        <v>375.12</v>
      </c>
    </row>
    <row r="477" spans="1:4" s="51" customFormat="1" ht="25.5" x14ac:dyDescent="0.2">
      <c r="A477" s="5">
        <v>3</v>
      </c>
      <c r="B477" s="175" t="s">
        <v>1177</v>
      </c>
      <c r="C477" s="5">
        <v>2013</v>
      </c>
      <c r="D477" s="179">
        <f>2*501.27</f>
        <v>1002.54</v>
      </c>
    </row>
    <row r="478" spans="1:4" s="51" customFormat="1" x14ac:dyDescent="0.2">
      <c r="A478" s="5">
        <v>4</v>
      </c>
      <c r="B478" s="175" t="s">
        <v>1160</v>
      </c>
      <c r="C478" s="5">
        <v>2013</v>
      </c>
      <c r="D478" s="179">
        <v>2254.84</v>
      </c>
    </row>
    <row r="479" spans="1:4" s="51" customFormat="1" x14ac:dyDescent="0.2">
      <c r="A479" s="5">
        <v>5</v>
      </c>
      <c r="B479" s="175" t="s">
        <v>1161</v>
      </c>
      <c r="C479" s="5">
        <v>2013</v>
      </c>
      <c r="D479" s="179">
        <v>543.04</v>
      </c>
    </row>
    <row r="480" spans="1:4" s="51" customFormat="1" x14ac:dyDescent="0.2">
      <c r="A480" s="5">
        <v>6</v>
      </c>
      <c r="B480" s="175" t="s">
        <v>1162</v>
      </c>
      <c r="C480" s="5">
        <v>2013</v>
      </c>
      <c r="D480" s="179">
        <v>299.93</v>
      </c>
    </row>
    <row r="481" spans="1:4" s="51" customFormat="1" x14ac:dyDescent="0.2">
      <c r="A481" s="5">
        <v>7</v>
      </c>
      <c r="B481" s="175" t="s">
        <v>1163</v>
      </c>
      <c r="C481" s="5">
        <v>2013</v>
      </c>
      <c r="D481" s="179">
        <v>924.09</v>
      </c>
    </row>
    <row r="482" spans="1:4" s="51" customFormat="1" x14ac:dyDescent="0.2">
      <c r="A482" s="5">
        <v>8</v>
      </c>
      <c r="B482" s="175" t="s">
        <v>1178</v>
      </c>
      <c r="C482" s="5">
        <v>2013</v>
      </c>
      <c r="D482" s="179">
        <f>2*821.24</f>
        <v>1642.48</v>
      </c>
    </row>
    <row r="483" spans="1:4" s="51" customFormat="1" x14ac:dyDescent="0.2">
      <c r="A483" s="5">
        <v>9</v>
      </c>
      <c r="B483" s="175" t="s">
        <v>1164</v>
      </c>
      <c r="C483" s="5">
        <v>2014</v>
      </c>
      <c r="D483" s="179">
        <v>690.79</v>
      </c>
    </row>
    <row r="484" spans="1:4" s="51" customFormat="1" x14ac:dyDescent="0.2">
      <c r="A484" s="5">
        <v>10</v>
      </c>
      <c r="B484" s="175" t="s">
        <v>1165</v>
      </c>
      <c r="C484" s="5">
        <v>2014</v>
      </c>
      <c r="D484" s="179">
        <v>610.4</v>
      </c>
    </row>
    <row r="485" spans="1:4" s="51" customFormat="1" x14ac:dyDescent="0.2">
      <c r="A485" s="5">
        <v>11</v>
      </c>
      <c r="B485" s="175" t="s">
        <v>1166</v>
      </c>
      <c r="C485" s="5">
        <v>2014</v>
      </c>
      <c r="D485" s="179">
        <v>2383.84</v>
      </c>
    </row>
    <row r="486" spans="1:4" s="51" customFormat="1" ht="25.5" x14ac:dyDescent="0.2">
      <c r="A486" s="5">
        <v>12</v>
      </c>
      <c r="B486" s="175" t="s">
        <v>1167</v>
      </c>
      <c r="C486" s="5">
        <v>2014</v>
      </c>
      <c r="D486" s="179">
        <v>330.74</v>
      </c>
    </row>
    <row r="487" spans="1:4" s="51" customFormat="1" ht="25.5" x14ac:dyDescent="0.2">
      <c r="A487" s="5">
        <v>13</v>
      </c>
      <c r="B487" s="175" t="s">
        <v>1168</v>
      </c>
      <c r="C487" s="5">
        <v>2014</v>
      </c>
      <c r="D487" s="179">
        <v>319.02</v>
      </c>
    </row>
    <row r="488" spans="1:4" s="51" customFormat="1" x14ac:dyDescent="0.2">
      <c r="A488" s="5">
        <v>14</v>
      </c>
      <c r="B488" s="175" t="s">
        <v>1169</v>
      </c>
      <c r="C488" s="5">
        <v>2014</v>
      </c>
      <c r="D488" s="179">
        <v>278.07</v>
      </c>
    </row>
    <row r="489" spans="1:4" s="51" customFormat="1" x14ac:dyDescent="0.2">
      <c r="A489" s="5">
        <v>15</v>
      </c>
      <c r="B489" s="175" t="s">
        <v>1179</v>
      </c>
      <c r="C489" s="5">
        <v>2014</v>
      </c>
      <c r="D489" s="179">
        <f>2*2238.35</f>
        <v>4476.7</v>
      </c>
    </row>
    <row r="490" spans="1:4" s="51" customFormat="1" x14ac:dyDescent="0.2">
      <c r="A490" s="5">
        <v>16</v>
      </c>
      <c r="B490" s="175" t="s">
        <v>1170</v>
      </c>
      <c r="C490" s="5">
        <v>2014</v>
      </c>
      <c r="D490" s="179">
        <v>589.58000000000004</v>
      </c>
    </row>
    <row r="491" spans="1:4" s="51" customFormat="1" x14ac:dyDescent="0.2">
      <c r="A491" s="5">
        <v>17</v>
      </c>
      <c r="B491" s="175" t="s">
        <v>1171</v>
      </c>
      <c r="C491" s="5">
        <v>2015</v>
      </c>
      <c r="D491" s="179">
        <v>203.46</v>
      </c>
    </row>
    <row r="492" spans="1:4" s="51" customFormat="1" x14ac:dyDescent="0.2">
      <c r="A492" s="5">
        <v>18</v>
      </c>
      <c r="B492" s="175" t="s">
        <v>1172</v>
      </c>
      <c r="C492" s="5">
        <v>2015</v>
      </c>
      <c r="D492" s="179">
        <v>3174.05</v>
      </c>
    </row>
    <row r="493" spans="1:4" s="51" customFormat="1" x14ac:dyDescent="0.2">
      <c r="A493" s="5">
        <v>19</v>
      </c>
      <c r="B493" s="175" t="s">
        <v>1173</v>
      </c>
      <c r="C493" s="5">
        <v>2015</v>
      </c>
      <c r="D493" s="179">
        <v>1250</v>
      </c>
    </row>
    <row r="494" spans="1:4" s="51" customFormat="1" x14ac:dyDescent="0.2">
      <c r="A494" s="5">
        <v>20</v>
      </c>
      <c r="B494" s="175" t="s">
        <v>1174</v>
      </c>
      <c r="C494" s="5">
        <v>2015</v>
      </c>
      <c r="D494" s="179">
        <v>650</v>
      </c>
    </row>
    <row r="495" spans="1:4" s="51" customFormat="1" x14ac:dyDescent="0.2">
      <c r="A495" s="5">
        <v>21</v>
      </c>
      <c r="B495" s="175" t="s">
        <v>1180</v>
      </c>
      <c r="C495" s="5">
        <v>2015</v>
      </c>
      <c r="D495" s="179">
        <f>2*700</f>
        <v>1400</v>
      </c>
    </row>
    <row r="496" spans="1:4" s="51" customFormat="1" ht="25.5" x14ac:dyDescent="0.2">
      <c r="A496" s="5">
        <v>22</v>
      </c>
      <c r="B496" s="175" t="s">
        <v>1175</v>
      </c>
      <c r="C496" s="5">
        <v>2016</v>
      </c>
      <c r="D496" s="179">
        <v>365.31</v>
      </c>
    </row>
    <row r="497" spans="1:4" s="51" customFormat="1" x14ac:dyDescent="0.2">
      <c r="A497" s="5">
        <v>23</v>
      </c>
      <c r="B497" s="175" t="s">
        <v>1176</v>
      </c>
      <c r="C497" s="5">
        <v>2017</v>
      </c>
      <c r="D497" s="179">
        <v>1464.19</v>
      </c>
    </row>
    <row r="498" spans="1:4" s="51" customFormat="1" ht="25.5" x14ac:dyDescent="0.2">
      <c r="A498" s="5">
        <v>24</v>
      </c>
      <c r="B498" s="175" t="s">
        <v>1181</v>
      </c>
      <c r="C498" s="5">
        <v>2017</v>
      </c>
      <c r="D498" s="179">
        <v>2000</v>
      </c>
    </row>
    <row r="499" spans="1:4" s="51" customFormat="1" x14ac:dyDescent="0.2">
      <c r="A499" s="5">
        <v>25</v>
      </c>
      <c r="B499" s="175" t="s">
        <v>1182</v>
      </c>
      <c r="C499" s="5">
        <v>2017</v>
      </c>
      <c r="D499" s="179">
        <v>1000</v>
      </c>
    </row>
    <row r="500" spans="1:4" s="51" customFormat="1" ht="25.5" x14ac:dyDescent="0.2">
      <c r="A500" s="5">
        <v>26</v>
      </c>
      <c r="B500" s="175" t="s">
        <v>1183</v>
      </c>
      <c r="C500" s="5">
        <v>2017</v>
      </c>
      <c r="D500" s="179">
        <v>450</v>
      </c>
    </row>
    <row r="501" spans="1:4" s="51" customFormat="1" x14ac:dyDescent="0.2">
      <c r="A501" s="5">
        <v>27</v>
      </c>
      <c r="B501" s="175" t="s">
        <v>1184</v>
      </c>
      <c r="C501" s="5">
        <v>2017</v>
      </c>
      <c r="D501" s="179">
        <v>475.67</v>
      </c>
    </row>
    <row r="502" spans="1:4" s="51" customFormat="1" x14ac:dyDescent="0.2">
      <c r="A502" s="5">
        <v>28</v>
      </c>
      <c r="B502" s="175" t="s">
        <v>1185</v>
      </c>
      <c r="C502" s="5">
        <v>2017</v>
      </c>
      <c r="D502" s="179">
        <v>456.23</v>
      </c>
    </row>
    <row r="503" spans="1:4" s="51" customFormat="1" x14ac:dyDescent="0.2">
      <c r="A503" s="5">
        <v>29</v>
      </c>
      <c r="B503" s="175" t="s">
        <v>1186</v>
      </c>
      <c r="C503" s="5">
        <v>2017</v>
      </c>
      <c r="D503" s="179">
        <v>398.25</v>
      </c>
    </row>
    <row r="504" spans="1:4" s="51" customFormat="1" x14ac:dyDescent="0.2">
      <c r="A504" s="5">
        <v>30</v>
      </c>
      <c r="B504" s="175" t="s">
        <v>1176</v>
      </c>
      <c r="C504" s="5">
        <v>2018</v>
      </c>
      <c r="D504" s="179">
        <v>1248.78</v>
      </c>
    </row>
    <row r="505" spans="1:4" s="51" customFormat="1" x14ac:dyDescent="0.2">
      <c r="A505" s="5">
        <v>31</v>
      </c>
      <c r="B505" s="175" t="s">
        <v>1187</v>
      </c>
      <c r="C505" s="5">
        <v>2018</v>
      </c>
      <c r="D505" s="179">
        <v>380.35</v>
      </c>
    </row>
    <row r="506" spans="1:4" s="51" customFormat="1" ht="12.75" customHeight="1" x14ac:dyDescent="0.2">
      <c r="A506" s="358" t="s">
        <v>0</v>
      </c>
      <c r="B506" s="358"/>
      <c r="C506" s="5"/>
      <c r="D506" s="158">
        <f>SUM(D475:D505)</f>
        <v>34402.799999999996</v>
      </c>
    </row>
    <row r="507" spans="1:4" s="56" customFormat="1" ht="12.75" customHeight="1" x14ac:dyDescent="0.2">
      <c r="A507" s="53"/>
      <c r="B507" s="53"/>
      <c r="C507" s="54"/>
      <c r="D507" s="55"/>
    </row>
    <row r="508" spans="1:4" ht="15" customHeight="1" x14ac:dyDescent="0.2">
      <c r="A508" s="348" t="s">
        <v>1240</v>
      </c>
      <c r="B508" s="348"/>
      <c r="C508" s="348"/>
      <c r="D508" s="348"/>
    </row>
    <row r="509" spans="1:4" ht="20.100000000000001" customHeight="1" x14ac:dyDescent="0.2">
      <c r="A509" s="359" t="s">
        <v>75</v>
      </c>
      <c r="B509" s="359"/>
      <c r="C509" s="359"/>
      <c r="D509" s="359"/>
    </row>
    <row r="510" spans="1:4" ht="25.5" x14ac:dyDescent="0.2">
      <c r="A510" s="161" t="s">
        <v>17</v>
      </c>
      <c r="B510" s="161" t="s">
        <v>24</v>
      </c>
      <c r="C510" s="161" t="s">
        <v>25</v>
      </c>
      <c r="D510" s="157" t="s">
        <v>26</v>
      </c>
    </row>
    <row r="511" spans="1:4" s="51" customFormat="1" x14ac:dyDescent="0.2">
      <c r="A511" s="5">
        <v>1</v>
      </c>
      <c r="B511" s="204" t="s">
        <v>1223</v>
      </c>
      <c r="C511" s="242">
        <v>2013</v>
      </c>
      <c r="D511" s="243">
        <v>2988</v>
      </c>
    </row>
    <row r="512" spans="1:4" s="51" customFormat="1" x14ac:dyDescent="0.2">
      <c r="A512" s="5">
        <v>2</v>
      </c>
      <c r="B512" s="204" t="s">
        <v>1224</v>
      </c>
      <c r="C512" s="242">
        <v>2013</v>
      </c>
      <c r="D512" s="243">
        <v>399</v>
      </c>
    </row>
    <row r="513" spans="1:4" s="51" customFormat="1" x14ac:dyDescent="0.2">
      <c r="A513" s="5">
        <v>3</v>
      </c>
      <c r="B513" s="204" t="s">
        <v>1225</v>
      </c>
      <c r="C513" s="242">
        <v>2013</v>
      </c>
      <c r="D513" s="243">
        <v>640</v>
      </c>
    </row>
    <row r="514" spans="1:4" s="51" customFormat="1" x14ac:dyDescent="0.2">
      <c r="A514" s="5">
        <v>4</v>
      </c>
      <c r="B514" s="204" t="s">
        <v>1226</v>
      </c>
      <c r="C514" s="244">
        <v>2013</v>
      </c>
      <c r="D514" s="245">
        <v>799</v>
      </c>
    </row>
    <row r="515" spans="1:4" s="51" customFormat="1" x14ac:dyDescent="0.2">
      <c r="A515" s="5">
        <v>5</v>
      </c>
      <c r="B515" s="204" t="s">
        <v>1227</v>
      </c>
      <c r="C515" s="5">
        <v>2014</v>
      </c>
      <c r="D515" s="246">
        <v>2500</v>
      </c>
    </row>
    <row r="516" spans="1:4" s="51" customFormat="1" x14ac:dyDescent="0.2">
      <c r="A516" s="5">
        <v>6</v>
      </c>
      <c r="B516" s="204" t="s">
        <v>1228</v>
      </c>
      <c r="C516" s="5">
        <v>2014</v>
      </c>
      <c r="D516" s="246">
        <v>4069</v>
      </c>
    </row>
    <row r="517" spans="1:4" s="51" customFormat="1" x14ac:dyDescent="0.2">
      <c r="A517" s="5">
        <v>7</v>
      </c>
      <c r="B517" s="204" t="s">
        <v>1229</v>
      </c>
      <c r="C517" s="5">
        <v>2016</v>
      </c>
      <c r="D517" s="219">
        <v>3999</v>
      </c>
    </row>
    <row r="518" spans="1:4" s="51" customFormat="1" x14ac:dyDescent="0.2">
      <c r="A518" s="5">
        <v>8</v>
      </c>
      <c r="B518" s="204" t="s">
        <v>1230</v>
      </c>
      <c r="C518" s="5">
        <v>2016</v>
      </c>
      <c r="D518" s="219">
        <v>1035</v>
      </c>
    </row>
    <row r="519" spans="1:4" s="51" customFormat="1" x14ac:dyDescent="0.2">
      <c r="A519" s="5">
        <v>9</v>
      </c>
      <c r="B519" s="204" t="s">
        <v>1231</v>
      </c>
      <c r="C519" s="5">
        <v>2016</v>
      </c>
      <c r="D519" s="219">
        <v>1998</v>
      </c>
    </row>
    <row r="520" spans="1:4" s="51" customFormat="1" x14ac:dyDescent="0.2">
      <c r="A520" s="5">
        <v>10</v>
      </c>
      <c r="B520" s="204" t="s">
        <v>1232</v>
      </c>
      <c r="C520" s="5">
        <v>2016</v>
      </c>
      <c r="D520" s="219">
        <v>516.6</v>
      </c>
    </row>
    <row r="521" spans="1:4" s="51" customFormat="1" x14ac:dyDescent="0.2">
      <c r="A521" s="5">
        <v>11</v>
      </c>
      <c r="B521" s="204" t="s">
        <v>1233</v>
      </c>
      <c r="C521" s="5">
        <v>2016</v>
      </c>
      <c r="D521" s="192">
        <v>4305</v>
      </c>
    </row>
    <row r="522" spans="1:4" s="51" customFormat="1" x14ac:dyDescent="0.2">
      <c r="A522" s="5">
        <v>12</v>
      </c>
      <c r="B522" s="204" t="s">
        <v>1234</v>
      </c>
      <c r="C522" s="5">
        <v>2016</v>
      </c>
      <c r="D522" s="219">
        <v>861</v>
      </c>
    </row>
    <row r="523" spans="1:4" s="51" customFormat="1" x14ac:dyDescent="0.2">
      <c r="A523" s="5">
        <v>13</v>
      </c>
      <c r="B523" s="204" t="s">
        <v>1235</v>
      </c>
      <c r="C523" s="5">
        <v>2016</v>
      </c>
      <c r="D523" s="219">
        <v>984</v>
      </c>
    </row>
    <row r="524" spans="1:4" s="51" customFormat="1" x14ac:dyDescent="0.2">
      <c r="A524" s="5">
        <v>14</v>
      </c>
      <c r="B524" s="204" t="s">
        <v>1236</v>
      </c>
      <c r="C524" s="5">
        <v>2017</v>
      </c>
      <c r="D524" s="219">
        <v>1389.9</v>
      </c>
    </row>
    <row r="525" spans="1:4" s="51" customFormat="1" x14ac:dyDescent="0.2">
      <c r="A525" s="5">
        <v>15</v>
      </c>
      <c r="B525" s="204" t="s">
        <v>1237</v>
      </c>
      <c r="C525" s="5">
        <v>2017</v>
      </c>
      <c r="D525" s="219">
        <v>824.1</v>
      </c>
    </row>
    <row r="526" spans="1:4" s="51" customFormat="1" ht="12.75" customHeight="1" x14ac:dyDescent="0.2">
      <c r="A526" s="358" t="s">
        <v>0</v>
      </c>
      <c r="B526" s="358"/>
      <c r="C526" s="5"/>
      <c r="D526" s="158">
        <f>SUM(D511:D525)</f>
        <v>27307.599999999999</v>
      </c>
    </row>
    <row r="527" spans="1:4" ht="20.100000000000001" customHeight="1" x14ac:dyDescent="0.2">
      <c r="A527" s="359" t="s">
        <v>74</v>
      </c>
      <c r="B527" s="359"/>
      <c r="C527" s="359"/>
      <c r="D527" s="359"/>
    </row>
    <row r="528" spans="1:4" ht="25.5" x14ac:dyDescent="0.2">
      <c r="A528" s="161" t="s">
        <v>17</v>
      </c>
      <c r="B528" s="161" t="s">
        <v>24</v>
      </c>
      <c r="C528" s="161" t="s">
        <v>25</v>
      </c>
      <c r="D528" s="157" t="s">
        <v>26</v>
      </c>
    </row>
    <row r="529" spans="1:4" s="51" customFormat="1" x14ac:dyDescent="0.2">
      <c r="A529" s="5">
        <v>1</v>
      </c>
      <c r="B529" s="204" t="s">
        <v>1241</v>
      </c>
      <c r="C529" s="244">
        <v>2013</v>
      </c>
      <c r="D529" s="247">
        <v>359</v>
      </c>
    </row>
    <row r="530" spans="1:4" s="51" customFormat="1" x14ac:dyDescent="0.2">
      <c r="A530" s="5">
        <v>2</v>
      </c>
      <c r="B530" s="204" t="s">
        <v>1242</v>
      </c>
      <c r="C530" s="244">
        <v>2013</v>
      </c>
      <c r="D530" s="247">
        <v>3450</v>
      </c>
    </row>
    <row r="531" spans="1:4" s="51" customFormat="1" x14ac:dyDescent="0.2">
      <c r="A531" s="5">
        <v>3</v>
      </c>
      <c r="B531" s="204" t="s">
        <v>1243</v>
      </c>
      <c r="C531" s="5">
        <v>2013</v>
      </c>
      <c r="D531" s="192">
        <v>4450.1400000000003</v>
      </c>
    </row>
    <row r="532" spans="1:4" s="51" customFormat="1" x14ac:dyDescent="0.2">
      <c r="A532" s="5">
        <v>4</v>
      </c>
      <c r="B532" s="204" t="s">
        <v>1244</v>
      </c>
      <c r="C532" s="5">
        <v>2013</v>
      </c>
      <c r="D532" s="192">
        <v>389</v>
      </c>
    </row>
    <row r="533" spans="1:4" s="51" customFormat="1" x14ac:dyDescent="0.2">
      <c r="A533" s="5">
        <v>5</v>
      </c>
      <c r="B533" s="204" t="s">
        <v>1245</v>
      </c>
      <c r="C533" s="5">
        <v>2013</v>
      </c>
      <c r="D533" s="192">
        <v>938</v>
      </c>
    </row>
    <row r="534" spans="1:4" s="51" customFormat="1" x14ac:dyDescent="0.2">
      <c r="A534" s="5">
        <v>6</v>
      </c>
      <c r="B534" s="204" t="s">
        <v>1246</v>
      </c>
      <c r="C534" s="5">
        <v>2013</v>
      </c>
      <c r="D534" s="192">
        <v>1049</v>
      </c>
    </row>
    <row r="535" spans="1:4" s="51" customFormat="1" x14ac:dyDescent="0.2">
      <c r="A535" s="5">
        <v>7</v>
      </c>
      <c r="B535" s="204" t="s">
        <v>1247</v>
      </c>
      <c r="C535" s="5">
        <v>2013</v>
      </c>
      <c r="D535" s="192">
        <v>215</v>
      </c>
    </row>
    <row r="536" spans="1:4" s="51" customFormat="1" x14ac:dyDescent="0.2">
      <c r="A536" s="5">
        <v>8</v>
      </c>
      <c r="B536" s="204" t="s">
        <v>1248</v>
      </c>
      <c r="C536" s="5">
        <v>2016</v>
      </c>
      <c r="D536" s="192">
        <v>1346.97</v>
      </c>
    </row>
    <row r="537" spans="1:4" s="51" customFormat="1" x14ac:dyDescent="0.2">
      <c r="A537" s="5">
        <v>9</v>
      </c>
      <c r="B537" s="204" t="s">
        <v>1249</v>
      </c>
      <c r="C537" s="5">
        <v>2016</v>
      </c>
      <c r="D537" s="192">
        <v>922.5</v>
      </c>
    </row>
    <row r="538" spans="1:4" s="51" customFormat="1" x14ac:dyDescent="0.2">
      <c r="A538" s="5">
        <v>10</v>
      </c>
      <c r="B538" s="204" t="s">
        <v>1250</v>
      </c>
      <c r="C538" s="5">
        <v>2016</v>
      </c>
      <c r="D538" s="192">
        <v>430.5</v>
      </c>
    </row>
    <row r="539" spans="1:4" s="51" customFormat="1" x14ac:dyDescent="0.2">
      <c r="A539" s="5">
        <v>11</v>
      </c>
      <c r="B539" s="204" t="s">
        <v>1251</v>
      </c>
      <c r="C539" s="5">
        <v>2016</v>
      </c>
      <c r="D539" s="192">
        <v>393.6</v>
      </c>
    </row>
    <row r="540" spans="1:4" s="51" customFormat="1" ht="25.5" x14ac:dyDescent="0.2">
      <c r="A540" s="5">
        <v>12</v>
      </c>
      <c r="B540" s="175" t="s">
        <v>1252</v>
      </c>
      <c r="C540" s="5">
        <v>2016</v>
      </c>
      <c r="D540" s="192">
        <v>2521.5</v>
      </c>
    </row>
    <row r="541" spans="1:4" s="51" customFormat="1" x14ac:dyDescent="0.2">
      <c r="A541" s="5">
        <v>13</v>
      </c>
      <c r="B541" s="204" t="s">
        <v>1253</v>
      </c>
      <c r="C541" s="5">
        <v>2016</v>
      </c>
      <c r="D541" s="192">
        <v>2779.8</v>
      </c>
    </row>
    <row r="542" spans="1:4" s="51" customFormat="1" x14ac:dyDescent="0.2">
      <c r="A542" s="5">
        <v>14</v>
      </c>
      <c r="B542" s="204" t="s">
        <v>1254</v>
      </c>
      <c r="C542" s="5">
        <v>2017</v>
      </c>
      <c r="D542" s="192">
        <v>5098</v>
      </c>
    </row>
    <row r="543" spans="1:4" s="51" customFormat="1" x14ac:dyDescent="0.2">
      <c r="A543" s="5">
        <v>15</v>
      </c>
      <c r="B543" s="204" t="s">
        <v>1255</v>
      </c>
      <c r="C543" s="5">
        <v>2017</v>
      </c>
      <c r="D543" s="192">
        <v>442.8</v>
      </c>
    </row>
    <row r="544" spans="1:4" s="51" customFormat="1" x14ac:dyDescent="0.2">
      <c r="A544" s="5">
        <v>16</v>
      </c>
      <c r="B544" s="248" t="s">
        <v>1256</v>
      </c>
      <c r="C544" s="5">
        <v>2017</v>
      </c>
      <c r="D544" s="192">
        <v>2195</v>
      </c>
    </row>
    <row r="545" spans="1:4" s="51" customFormat="1" x14ac:dyDescent="0.2">
      <c r="A545" s="5">
        <v>17</v>
      </c>
      <c r="B545" s="248" t="s">
        <v>1257</v>
      </c>
      <c r="C545" s="5">
        <v>2017</v>
      </c>
      <c r="D545" s="192">
        <v>4000</v>
      </c>
    </row>
    <row r="546" spans="1:4" s="51" customFormat="1" x14ac:dyDescent="0.2">
      <c r="A546" s="5">
        <v>18</v>
      </c>
      <c r="B546" s="248" t="s">
        <v>1258</v>
      </c>
      <c r="C546" s="5">
        <v>2018</v>
      </c>
      <c r="D546" s="192">
        <v>5499</v>
      </c>
    </row>
    <row r="547" spans="1:4" s="51" customFormat="1" ht="12.75" customHeight="1" x14ac:dyDescent="0.2">
      <c r="A547" s="358" t="s">
        <v>0</v>
      </c>
      <c r="B547" s="358"/>
      <c r="C547" s="5"/>
      <c r="D547" s="158">
        <f>SUM(D529:D546)</f>
        <v>36479.81</v>
      </c>
    </row>
    <row r="548" spans="1:4" ht="20.100000000000001" customHeight="1" x14ac:dyDescent="0.2">
      <c r="A548" s="359" t="s">
        <v>28</v>
      </c>
      <c r="B548" s="359"/>
      <c r="C548" s="359"/>
      <c r="D548" s="359"/>
    </row>
    <row r="549" spans="1:4" ht="25.5" x14ac:dyDescent="0.2">
      <c r="A549" s="161" t="s">
        <v>17</v>
      </c>
      <c r="B549" s="161" t="s">
        <v>24</v>
      </c>
      <c r="C549" s="161" t="s">
        <v>25</v>
      </c>
      <c r="D549" s="157" t="s">
        <v>26</v>
      </c>
    </row>
    <row r="550" spans="1:4" s="51" customFormat="1" ht="17.25" customHeight="1" x14ac:dyDescent="0.2">
      <c r="A550" s="5">
        <v>1</v>
      </c>
      <c r="B550" s="175" t="s">
        <v>1259</v>
      </c>
      <c r="C550" s="5">
        <v>2013</v>
      </c>
      <c r="D550" s="192">
        <v>32500</v>
      </c>
    </row>
    <row r="551" spans="1:4" s="51" customFormat="1" ht="25.5" x14ac:dyDescent="0.2">
      <c r="A551" s="5">
        <v>2</v>
      </c>
      <c r="B551" s="248" t="s">
        <v>1260</v>
      </c>
      <c r="C551" s="5">
        <v>2016</v>
      </c>
      <c r="D551" s="219">
        <v>12127.53</v>
      </c>
    </row>
    <row r="552" spans="1:4" s="51" customFormat="1" ht="12.75" customHeight="1" x14ac:dyDescent="0.2">
      <c r="A552" s="358" t="s">
        <v>0</v>
      </c>
      <c r="B552" s="358"/>
      <c r="C552" s="5"/>
      <c r="D552" s="158">
        <f>SUM(D550:D551)</f>
        <v>44627.53</v>
      </c>
    </row>
    <row r="553" spans="1:4" s="56" customFormat="1" ht="12.75" customHeight="1" x14ac:dyDescent="0.2">
      <c r="A553" s="53"/>
      <c r="B553" s="53"/>
      <c r="C553" s="54"/>
      <c r="D553" s="55"/>
    </row>
    <row r="554" spans="1:4" ht="15" customHeight="1" x14ac:dyDescent="0.2">
      <c r="A554" s="348" t="s">
        <v>1280</v>
      </c>
      <c r="B554" s="348"/>
      <c r="C554" s="348"/>
      <c r="D554" s="348"/>
    </row>
    <row r="555" spans="1:4" ht="20.100000000000001" customHeight="1" x14ac:dyDescent="0.2">
      <c r="A555" s="359" t="s">
        <v>75</v>
      </c>
      <c r="B555" s="359"/>
      <c r="C555" s="359"/>
      <c r="D555" s="359"/>
    </row>
    <row r="556" spans="1:4" ht="25.5" x14ac:dyDescent="0.2">
      <c r="A556" s="161" t="s">
        <v>17</v>
      </c>
      <c r="B556" s="161" t="s">
        <v>24</v>
      </c>
      <c r="C556" s="161" t="s">
        <v>25</v>
      </c>
      <c r="D556" s="157" t="s">
        <v>26</v>
      </c>
    </row>
    <row r="557" spans="1:4" s="51" customFormat="1" x14ac:dyDescent="0.2">
      <c r="A557" s="5">
        <v>1</v>
      </c>
      <c r="B557" s="269" t="s">
        <v>1265</v>
      </c>
      <c r="C557" s="242">
        <v>2013</v>
      </c>
      <c r="D557" s="270">
        <v>1494</v>
      </c>
    </row>
    <row r="558" spans="1:4" s="51" customFormat="1" x14ac:dyDescent="0.2">
      <c r="A558" s="5">
        <v>2</v>
      </c>
      <c r="B558" s="269" t="s">
        <v>1266</v>
      </c>
      <c r="C558" s="242">
        <v>2013</v>
      </c>
      <c r="D558" s="270">
        <v>329</v>
      </c>
    </row>
    <row r="559" spans="1:4" s="51" customFormat="1" x14ac:dyDescent="0.2">
      <c r="A559" s="5">
        <v>3</v>
      </c>
      <c r="B559" s="269" t="s">
        <v>1267</v>
      </c>
      <c r="C559" s="242">
        <v>2013</v>
      </c>
      <c r="D559" s="270">
        <v>516.6</v>
      </c>
    </row>
    <row r="560" spans="1:4" s="51" customFormat="1" ht="12.75" customHeight="1" x14ac:dyDescent="0.2">
      <c r="A560" s="358" t="s">
        <v>0</v>
      </c>
      <c r="B560" s="358"/>
      <c r="C560" s="5"/>
      <c r="D560" s="158">
        <f>SUM(D557:D559)</f>
        <v>2339.6</v>
      </c>
    </row>
    <row r="561" spans="1:4" ht="20.100000000000001" customHeight="1" x14ac:dyDescent="0.2">
      <c r="A561" s="359" t="s">
        <v>74</v>
      </c>
      <c r="B561" s="359"/>
      <c r="C561" s="359"/>
      <c r="D561" s="359"/>
    </row>
    <row r="562" spans="1:4" ht="25.5" x14ac:dyDescent="0.2">
      <c r="A562" s="161" t="s">
        <v>17</v>
      </c>
      <c r="B562" s="161" t="s">
        <v>24</v>
      </c>
      <c r="C562" s="161" t="s">
        <v>25</v>
      </c>
      <c r="D562" s="157" t="s">
        <v>26</v>
      </c>
    </row>
    <row r="563" spans="1:4" s="51" customFormat="1" x14ac:dyDescent="0.2">
      <c r="A563" s="5">
        <v>1</v>
      </c>
      <c r="B563" s="4" t="s">
        <v>1268</v>
      </c>
      <c r="C563" s="5">
        <v>2013</v>
      </c>
      <c r="D563" s="179">
        <v>2077.4699999999998</v>
      </c>
    </row>
    <row r="564" spans="1:4" s="51" customFormat="1" x14ac:dyDescent="0.2">
      <c r="A564" s="5">
        <v>2</v>
      </c>
      <c r="B564" s="4" t="s">
        <v>1269</v>
      </c>
      <c r="C564" s="5">
        <v>2013</v>
      </c>
      <c r="D564" s="179">
        <v>938</v>
      </c>
    </row>
    <row r="565" spans="1:4" s="51" customFormat="1" x14ac:dyDescent="0.2">
      <c r="A565" s="5">
        <v>3</v>
      </c>
      <c r="B565" s="4" t="s">
        <v>1270</v>
      </c>
      <c r="C565" s="22">
        <v>2013</v>
      </c>
      <c r="D565" s="179">
        <v>2020</v>
      </c>
    </row>
    <row r="566" spans="1:4" s="51" customFormat="1" x14ac:dyDescent="0.2">
      <c r="A566" s="5">
        <v>4</v>
      </c>
      <c r="B566" s="4" t="s">
        <v>1271</v>
      </c>
      <c r="C566" s="5">
        <v>2017</v>
      </c>
      <c r="D566" s="179">
        <v>479.99</v>
      </c>
    </row>
    <row r="567" spans="1:4" s="51" customFormat="1" x14ac:dyDescent="0.2">
      <c r="A567" s="5">
        <v>5</v>
      </c>
      <c r="B567" s="4" t="s">
        <v>1272</v>
      </c>
      <c r="C567" s="5">
        <v>2017</v>
      </c>
      <c r="D567" s="179">
        <v>4898</v>
      </c>
    </row>
    <row r="568" spans="1:4" s="51" customFormat="1" x14ac:dyDescent="0.2">
      <c r="A568" s="5">
        <v>6</v>
      </c>
      <c r="B568" s="4" t="s">
        <v>1273</v>
      </c>
      <c r="C568" s="5">
        <v>2017</v>
      </c>
      <c r="D568" s="179">
        <v>2249.0100000000002</v>
      </c>
    </row>
    <row r="569" spans="1:4" s="51" customFormat="1" x14ac:dyDescent="0.2">
      <c r="A569" s="5">
        <v>7</v>
      </c>
      <c r="B569" s="4" t="s">
        <v>1274</v>
      </c>
      <c r="C569" s="5">
        <v>2017</v>
      </c>
      <c r="D569" s="179">
        <v>878</v>
      </c>
    </row>
    <row r="570" spans="1:4" s="51" customFormat="1" ht="12.75" customHeight="1" x14ac:dyDescent="0.2">
      <c r="A570" s="358" t="s">
        <v>0</v>
      </c>
      <c r="B570" s="358"/>
      <c r="C570" s="5"/>
      <c r="D570" s="158">
        <f>SUM(D563:D569)</f>
        <v>13540.47</v>
      </c>
    </row>
    <row r="571" spans="1:4" ht="20.100000000000001" customHeight="1" x14ac:dyDescent="0.2">
      <c r="A571" s="359" t="s">
        <v>28</v>
      </c>
      <c r="B571" s="359"/>
      <c r="C571" s="359"/>
      <c r="D571" s="359"/>
    </row>
    <row r="572" spans="1:4" ht="25.5" x14ac:dyDescent="0.2">
      <c r="A572" s="161" t="s">
        <v>17</v>
      </c>
      <c r="B572" s="161" t="s">
        <v>24</v>
      </c>
      <c r="C572" s="161" t="s">
        <v>25</v>
      </c>
      <c r="D572" s="157" t="s">
        <v>26</v>
      </c>
    </row>
    <row r="573" spans="1:4" s="51" customFormat="1" x14ac:dyDescent="0.2">
      <c r="A573" s="5">
        <v>1</v>
      </c>
      <c r="B573" s="4" t="s">
        <v>1259</v>
      </c>
      <c r="C573" s="5">
        <v>2013</v>
      </c>
      <c r="D573" s="179">
        <v>10471.280000000001</v>
      </c>
    </row>
    <row r="574" spans="1:4" s="51" customFormat="1" x14ac:dyDescent="0.2">
      <c r="A574" s="5">
        <v>2</v>
      </c>
      <c r="B574" s="175" t="s">
        <v>1281</v>
      </c>
      <c r="C574" s="5">
        <v>2017</v>
      </c>
      <c r="D574" s="177">
        <v>815.46</v>
      </c>
    </row>
    <row r="575" spans="1:4" s="51" customFormat="1" x14ac:dyDescent="0.2">
      <c r="A575" s="5">
        <v>3</v>
      </c>
      <c r="B575" s="175" t="s">
        <v>1282</v>
      </c>
      <c r="C575" s="5">
        <v>2017</v>
      </c>
      <c r="D575" s="271">
        <v>407.72</v>
      </c>
    </row>
    <row r="576" spans="1:4" s="51" customFormat="1" ht="12.75" customHeight="1" x14ac:dyDescent="0.2">
      <c r="A576" s="358" t="s">
        <v>0</v>
      </c>
      <c r="B576" s="358"/>
      <c r="C576" s="5"/>
      <c r="D576" s="158">
        <f>SUM(D573:D575)</f>
        <v>11694.460000000001</v>
      </c>
    </row>
    <row r="577" spans="1:4" ht="14.25" customHeight="1" x14ac:dyDescent="0.2">
      <c r="A577" s="46"/>
      <c r="C577" s="32"/>
      <c r="D577" s="52"/>
    </row>
    <row r="578" spans="1:4" ht="15" customHeight="1" x14ac:dyDescent="0.2">
      <c r="A578" s="348" t="s">
        <v>1294</v>
      </c>
      <c r="B578" s="348"/>
      <c r="C578" s="348"/>
      <c r="D578" s="348"/>
    </row>
    <row r="579" spans="1:4" ht="20.100000000000001" customHeight="1" x14ac:dyDescent="0.2">
      <c r="A579" s="359" t="s">
        <v>75</v>
      </c>
      <c r="B579" s="359"/>
      <c r="C579" s="359"/>
      <c r="D579" s="359"/>
    </row>
    <row r="580" spans="1:4" ht="25.5" x14ac:dyDescent="0.2">
      <c r="A580" s="161" t="s">
        <v>17</v>
      </c>
      <c r="B580" s="161" t="s">
        <v>24</v>
      </c>
      <c r="C580" s="161" t="s">
        <v>25</v>
      </c>
      <c r="D580" s="157" t="s">
        <v>26</v>
      </c>
    </row>
    <row r="581" spans="1:4" s="51" customFormat="1" x14ac:dyDescent="0.2">
      <c r="A581" s="5">
        <v>1</v>
      </c>
      <c r="B581" s="204" t="s">
        <v>1295</v>
      </c>
      <c r="C581" s="272">
        <v>2013</v>
      </c>
      <c r="D581" s="184">
        <v>1968</v>
      </c>
    </row>
    <row r="582" spans="1:4" s="51" customFormat="1" ht="12.75" customHeight="1" x14ac:dyDescent="0.2">
      <c r="A582" s="358" t="s">
        <v>0</v>
      </c>
      <c r="B582" s="358"/>
      <c r="C582" s="5"/>
      <c r="D582" s="158">
        <f>SUM(D581:D581)</f>
        <v>1968</v>
      </c>
    </row>
    <row r="583" spans="1:4" ht="20.100000000000001" customHeight="1" x14ac:dyDescent="0.2">
      <c r="A583" s="359" t="s">
        <v>74</v>
      </c>
      <c r="B583" s="359"/>
      <c r="C583" s="359"/>
      <c r="D583" s="359"/>
    </row>
    <row r="584" spans="1:4" ht="25.5" x14ac:dyDescent="0.2">
      <c r="A584" s="161" t="s">
        <v>17</v>
      </c>
      <c r="B584" s="161" t="s">
        <v>24</v>
      </c>
      <c r="C584" s="161" t="s">
        <v>25</v>
      </c>
      <c r="D584" s="157" t="s">
        <v>26</v>
      </c>
    </row>
    <row r="585" spans="1:4" s="51" customFormat="1" x14ac:dyDescent="0.2">
      <c r="A585" s="5">
        <v>1</v>
      </c>
      <c r="B585" s="273" t="s">
        <v>320</v>
      </c>
      <c r="C585" s="5">
        <v>2015</v>
      </c>
      <c r="D585" s="192">
        <v>3108.99</v>
      </c>
    </row>
    <row r="586" spans="1:4" s="51" customFormat="1" ht="12.75" customHeight="1" x14ac:dyDescent="0.2">
      <c r="A586" s="358" t="s">
        <v>0</v>
      </c>
      <c r="B586" s="358"/>
      <c r="C586" s="5"/>
      <c r="D586" s="158">
        <f>SUM(D585:D585)</f>
        <v>3108.99</v>
      </c>
    </row>
    <row r="587" spans="1:4" x14ac:dyDescent="0.2">
      <c r="A587" s="46"/>
      <c r="C587" s="32"/>
      <c r="D587" s="52"/>
    </row>
    <row r="588" spans="1:4" ht="20.100000000000001" customHeight="1" x14ac:dyDescent="0.2">
      <c r="A588" s="357" t="s">
        <v>1296</v>
      </c>
      <c r="B588" s="357"/>
      <c r="C588" s="357"/>
      <c r="D588" s="274">
        <f>D45+D71+D100+D193+D211+D226+D246+D263+D290+D320+D363+D396+D420+D447+D472+D526+D560+D582</f>
        <v>971699.35</v>
      </c>
    </row>
    <row r="589" spans="1:4" ht="20.100000000000001" customHeight="1" x14ac:dyDescent="0.2">
      <c r="A589" s="357" t="s">
        <v>1297</v>
      </c>
      <c r="B589" s="357"/>
      <c r="C589" s="357"/>
      <c r="D589" s="274">
        <f>D62+D75+D153+D166+D201+D215+D239+D254+D269+D301+D342+D385+D403+D434+D457+D506+D547+D570+D586</f>
        <v>1053879.2899999998</v>
      </c>
    </row>
    <row r="590" spans="1:4" ht="20.100000000000001" customHeight="1" x14ac:dyDescent="0.2">
      <c r="A590" s="357" t="s">
        <v>1298</v>
      </c>
      <c r="B590" s="357"/>
      <c r="C590" s="357"/>
      <c r="D590" s="274">
        <f>D79+D273+D350+D552+D576</f>
        <v>74495.240000000005</v>
      </c>
    </row>
    <row r="591" spans="1:4" x14ac:dyDescent="0.2">
      <c r="A591" s="46"/>
      <c r="C591" s="32"/>
      <c r="D591" s="52"/>
    </row>
    <row r="592" spans="1:4" x14ac:dyDescent="0.2">
      <c r="A592" s="46"/>
      <c r="C592" s="32"/>
      <c r="D592" s="52"/>
    </row>
    <row r="593" spans="1:4" x14ac:dyDescent="0.2">
      <c r="A593" s="46"/>
      <c r="C593" s="32"/>
      <c r="D593" s="52"/>
    </row>
    <row r="594" spans="1:4" x14ac:dyDescent="0.2">
      <c r="A594" s="46"/>
      <c r="C594" s="32"/>
      <c r="D594" s="52"/>
    </row>
    <row r="595" spans="1:4" x14ac:dyDescent="0.2">
      <c r="A595" s="46"/>
      <c r="C595" s="32"/>
      <c r="D595" s="52"/>
    </row>
    <row r="596" spans="1:4" x14ac:dyDescent="0.2">
      <c r="A596" s="46"/>
      <c r="C596" s="32"/>
      <c r="D596" s="52"/>
    </row>
    <row r="597" spans="1:4" x14ac:dyDescent="0.2">
      <c r="A597" s="46"/>
      <c r="C597" s="32"/>
      <c r="D597" s="52"/>
    </row>
    <row r="598" spans="1:4" x14ac:dyDescent="0.2">
      <c r="A598" s="46"/>
      <c r="C598" s="32"/>
      <c r="D598" s="52"/>
    </row>
    <row r="599" spans="1:4" x14ac:dyDescent="0.2">
      <c r="A599" s="46"/>
      <c r="C599" s="32"/>
      <c r="D599" s="52"/>
    </row>
    <row r="600" spans="1:4" x14ac:dyDescent="0.2">
      <c r="A600" s="46"/>
      <c r="C600" s="32"/>
      <c r="D600" s="52"/>
    </row>
    <row r="601" spans="1:4" x14ac:dyDescent="0.2">
      <c r="A601" s="46"/>
      <c r="C601" s="32"/>
      <c r="D601" s="52"/>
    </row>
    <row r="602" spans="1:4" x14ac:dyDescent="0.2">
      <c r="A602" s="46"/>
      <c r="C602" s="32"/>
      <c r="D602" s="52"/>
    </row>
    <row r="603" spans="1:4" x14ac:dyDescent="0.2">
      <c r="A603" s="46"/>
      <c r="C603" s="32"/>
      <c r="D603" s="52"/>
    </row>
    <row r="604" spans="1:4" x14ac:dyDescent="0.2">
      <c r="A604" s="46"/>
      <c r="C604" s="32"/>
      <c r="D604" s="52"/>
    </row>
    <row r="605" spans="1:4" x14ac:dyDescent="0.2">
      <c r="A605" s="46"/>
      <c r="C605" s="32"/>
      <c r="D605" s="52"/>
    </row>
    <row r="606" spans="1:4" x14ac:dyDescent="0.2">
      <c r="A606" s="46"/>
      <c r="C606" s="32"/>
      <c r="D606" s="52"/>
    </row>
    <row r="607" spans="1:4" x14ac:dyDescent="0.2">
      <c r="A607" s="46"/>
      <c r="C607" s="32"/>
      <c r="D607" s="52"/>
    </row>
    <row r="608" spans="1:4" x14ac:dyDescent="0.2">
      <c r="A608" s="46"/>
      <c r="C608" s="32"/>
      <c r="D608" s="52"/>
    </row>
    <row r="609" spans="1:4" x14ac:dyDescent="0.2">
      <c r="A609" s="46"/>
      <c r="C609" s="32"/>
      <c r="D609" s="52"/>
    </row>
    <row r="610" spans="1:4" x14ac:dyDescent="0.2">
      <c r="A610" s="46"/>
      <c r="C610" s="32"/>
      <c r="D610" s="52"/>
    </row>
    <row r="611" spans="1:4" x14ac:dyDescent="0.2">
      <c r="A611" s="46"/>
      <c r="C611" s="32"/>
      <c r="D611" s="52"/>
    </row>
    <row r="612" spans="1:4" x14ac:dyDescent="0.2">
      <c r="A612" s="46"/>
      <c r="C612" s="32"/>
      <c r="D612" s="52"/>
    </row>
    <row r="613" spans="1:4" x14ac:dyDescent="0.2">
      <c r="A613" s="46"/>
      <c r="C613" s="32"/>
      <c r="D613" s="52"/>
    </row>
    <row r="614" spans="1:4" x14ac:dyDescent="0.2">
      <c r="A614" s="46"/>
      <c r="C614" s="32"/>
      <c r="D614" s="52"/>
    </row>
    <row r="615" spans="1:4" x14ac:dyDescent="0.2">
      <c r="A615" s="46"/>
      <c r="C615" s="32"/>
      <c r="D615" s="52"/>
    </row>
    <row r="616" spans="1:4" x14ac:dyDescent="0.2">
      <c r="A616" s="46"/>
      <c r="C616" s="32"/>
      <c r="D616" s="52"/>
    </row>
    <row r="617" spans="1:4" x14ac:dyDescent="0.2">
      <c r="A617" s="46"/>
      <c r="C617" s="32"/>
      <c r="D617" s="52"/>
    </row>
    <row r="618" spans="1:4" x14ac:dyDescent="0.2">
      <c r="A618" s="46"/>
      <c r="C618" s="32"/>
      <c r="D618" s="52"/>
    </row>
    <row r="619" spans="1:4" x14ac:dyDescent="0.2">
      <c r="A619" s="46"/>
      <c r="C619" s="32"/>
      <c r="D619" s="52"/>
    </row>
    <row r="620" spans="1:4" x14ac:dyDescent="0.2">
      <c r="A620" s="46"/>
      <c r="C620" s="32"/>
      <c r="D620" s="52"/>
    </row>
    <row r="621" spans="1:4" x14ac:dyDescent="0.2">
      <c r="A621" s="46"/>
      <c r="C621" s="32"/>
      <c r="D621" s="52"/>
    </row>
    <row r="622" spans="1:4" x14ac:dyDescent="0.2">
      <c r="A622" s="46"/>
      <c r="C622" s="32"/>
      <c r="D622" s="52"/>
    </row>
    <row r="623" spans="1:4" x14ac:dyDescent="0.2">
      <c r="A623" s="46"/>
      <c r="C623" s="32"/>
      <c r="D623" s="52"/>
    </row>
    <row r="624" spans="1:4" x14ac:dyDescent="0.2">
      <c r="A624" s="46"/>
      <c r="C624" s="32"/>
      <c r="D624" s="52"/>
    </row>
    <row r="625" spans="1:4" x14ac:dyDescent="0.2">
      <c r="A625" s="46"/>
      <c r="C625" s="32"/>
      <c r="D625" s="52"/>
    </row>
    <row r="626" spans="1:4" x14ac:dyDescent="0.2">
      <c r="A626" s="46"/>
      <c r="C626" s="32"/>
      <c r="D626" s="52"/>
    </row>
    <row r="627" spans="1:4" x14ac:dyDescent="0.2">
      <c r="A627" s="46"/>
      <c r="C627" s="32"/>
      <c r="D627" s="52"/>
    </row>
    <row r="628" spans="1:4" x14ac:dyDescent="0.2">
      <c r="A628" s="46"/>
      <c r="C628" s="32"/>
      <c r="D628" s="52"/>
    </row>
    <row r="629" spans="1:4" x14ac:dyDescent="0.2">
      <c r="A629" s="46"/>
      <c r="C629" s="32"/>
      <c r="D629" s="52"/>
    </row>
    <row r="630" spans="1:4" x14ac:dyDescent="0.2">
      <c r="A630" s="46"/>
      <c r="C630" s="32"/>
      <c r="D630" s="52"/>
    </row>
    <row r="631" spans="1:4" x14ac:dyDescent="0.2">
      <c r="A631" s="46"/>
      <c r="C631" s="32"/>
      <c r="D631" s="52"/>
    </row>
    <row r="632" spans="1:4" x14ac:dyDescent="0.2">
      <c r="A632" s="46"/>
      <c r="C632" s="32"/>
      <c r="D632" s="52"/>
    </row>
    <row r="633" spans="1:4" x14ac:dyDescent="0.2">
      <c r="A633" s="46"/>
      <c r="C633" s="32"/>
      <c r="D633" s="52"/>
    </row>
    <row r="634" spans="1:4" x14ac:dyDescent="0.2">
      <c r="A634" s="46"/>
      <c r="C634" s="32"/>
      <c r="D634" s="52"/>
    </row>
    <row r="635" spans="1:4" x14ac:dyDescent="0.2">
      <c r="A635" s="46"/>
      <c r="C635" s="32"/>
      <c r="D635" s="52"/>
    </row>
    <row r="636" spans="1:4" x14ac:dyDescent="0.2">
      <c r="A636" s="46"/>
      <c r="C636" s="32"/>
      <c r="D636" s="52"/>
    </row>
    <row r="637" spans="1:4" x14ac:dyDescent="0.2">
      <c r="A637" s="46"/>
      <c r="C637" s="32"/>
      <c r="D637" s="52"/>
    </row>
    <row r="638" spans="1:4" x14ac:dyDescent="0.2">
      <c r="A638" s="46"/>
      <c r="C638" s="32"/>
      <c r="D638" s="52"/>
    </row>
    <row r="639" spans="1:4" x14ac:dyDescent="0.2">
      <c r="A639" s="46"/>
      <c r="C639" s="32"/>
      <c r="D639" s="52"/>
    </row>
    <row r="640" spans="1:4" x14ac:dyDescent="0.2">
      <c r="A640" s="46"/>
      <c r="C640" s="32"/>
      <c r="D640" s="52"/>
    </row>
    <row r="641" spans="1:4" x14ac:dyDescent="0.2">
      <c r="A641" s="46"/>
      <c r="C641" s="32"/>
      <c r="D641" s="52"/>
    </row>
    <row r="642" spans="1:4" x14ac:dyDescent="0.2">
      <c r="A642" s="46"/>
      <c r="C642" s="32"/>
      <c r="D642" s="52"/>
    </row>
    <row r="643" spans="1:4" x14ac:dyDescent="0.2">
      <c r="A643" s="46"/>
      <c r="C643" s="32"/>
      <c r="D643" s="52"/>
    </row>
    <row r="644" spans="1:4" x14ac:dyDescent="0.2">
      <c r="A644" s="46"/>
      <c r="C644" s="32"/>
      <c r="D644" s="52"/>
    </row>
    <row r="645" spans="1:4" x14ac:dyDescent="0.2">
      <c r="A645" s="46"/>
      <c r="C645" s="32"/>
      <c r="D645" s="52"/>
    </row>
    <row r="646" spans="1:4" x14ac:dyDescent="0.2">
      <c r="A646" s="46"/>
      <c r="C646" s="32"/>
      <c r="D646" s="52"/>
    </row>
    <row r="647" spans="1:4" x14ac:dyDescent="0.2">
      <c r="A647" s="46"/>
      <c r="C647" s="32"/>
      <c r="D647" s="52"/>
    </row>
    <row r="648" spans="1:4" x14ac:dyDescent="0.2">
      <c r="A648" s="46"/>
      <c r="C648" s="32"/>
      <c r="D648" s="52"/>
    </row>
    <row r="649" spans="1:4" x14ac:dyDescent="0.2">
      <c r="A649" s="46"/>
      <c r="C649" s="32"/>
      <c r="D649" s="52"/>
    </row>
    <row r="650" spans="1:4" x14ac:dyDescent="0.2">
      <c r="A650" s="46"/>
      <c r="C650" s="32"/>
      <c r="D650" s="52"/>
    </row>
    <row r="651" spans="1:4" x14ac:dyDescent="0.2">
      <c r="A651" s="46"/>
      <c r="C651" s="32"/>
      <c r="D651" s="52"/>
    </row>
    <row r="652" spans="1:4" x14ac:dyDescent="0.2">
      <c r="A652" s="46"/>
      <c r="C652" s="32"/>
      <c r="D652" s="52"/>
    </row>
    <row r="653" spans="1:4" x14ac:dyDescent="0.2">
      <c r="A653" s="46"/>
      <c r="C653" s="32"/>
      <c r="D653" s="52"/>
    </row>
    <row r="654" spans="1:4" x14ac:dyDescent="0.2">
      <c r="A654" s="46"/>
      <c r="C654" s="32"/>
      <c r="D654" s="52"/>
    </row>
    <row r="655" spans="1:4" x14ac:dyDescent="0.2">
      <c r="A655" s="46"/>
      <c r="C655" s="32"/>
      <c r="D655" s="52"/>
    </row>
    <row r="656" spans="1:4" x14ac:dyDescent="0.2">
      <c r="A656" s="46"/>
      <c r="C656" s="32"/>
      <c r="D656" s="52"/>
    </row>
    <row r="657" spans="1:4" x14ac:dyDescent="0.2">
      <c r="A657" s="46"/>
      <c r="C657" s="32"/>
      <c r="D657" s="52"/>
    </row>
    <row r="658" spans="1:4" x14ac:dyDescent="0.2">
      <c r="A658" s="46"/>
      <c r="C658" s="32"/>
      <c r="D658" s="52"/>
    </row>
    <row r="659" spans="1:4" x14ac:dyDescent="0.2">
      <c r="A659" s="46"/>
      <c r="C659" s="32"/>
      <c r="D659" s="52"/>
    </row>
    <row r="660" spans="1:4" x14ac:dyDescent="0.2">
      <c r="A660" s="46"/>
      <c r="C660" s="32"/>
      <c r="D660" s="52"/>
    </row>
    <row r="661" spans="1:4" x14ac:dyDescent="0.2">
      <c r="A661" s="46"/>
      <c r="C661" s="32"/>
      <c r="D661" s="52"/>
    </row>
    <row r="662" spans="1:4" x14ac:dyDescent="0.2">
      <c r="A662" s="46"/>
      <c r="C662" s="32"/>
      <c r="D662" s="52"/>
    </row>
    <row r="663" spans="1:4" x14ac:dyDescent="0.2">
      <c r="A663" s="46"/>
      <c r="C663" s="32"/>
      <c r="D663" s="52"/>
    </row>
    <row r="664" spans="1:4" x14ac:dyDescent="0.2">
      <c r="A664" s="46"/>
      <c r="C664" s="32"/>
      <c r="D664" s="52"/>
    </row>
    <row r="665" spans="1:4" x14ac:dyDescent="0.2">
      <c r="A665" s="46"/>
      <c r="C665" s="32"/>
      <c r="D665" s="52"/>
    </row>
    <row r="666" spans="1:4" x14ac:dyDescent="0.2">
      <c r="A666" s="46"/>
      <c r="C666" s="32"/>
      <c r="D666" s="52"/>
    </row>
    <row r="667" spans="1:4" x14ac:dyDescent="0.2">
      <c r="A667" s="46"/>
      <c r="C667" s="32"/>
      <c r="D667" s="52"/>
    </row>
    <row r="668" spans="1:4" x14ac:dyDescent="0.2">
      <c r="A668" s="46"/>
      <c r="C668" s="32"/>
      <c r="D668" s="52"/>
    </row>
    <row r="669" spans="1:4" x14ac:dyDescent="0.2">
      <c r="A669" s="46"/>
      <c r="C669" s="32"/>
      <c r="D669" s="52"/>
    </row>
    <row r="670" spans="1:4" x14ac:dyDescent="0.2">
      <c r="A670" s="46"/>
      <c r="C670" s="32"/>
      <c r="D670" s="52"/>
    </row>
    <row r="671" spans="1:4" x14ac:dyDescent="0.2">
      <c r="A671" s="46"/>
      <c r="C671" s="32"/>
      <c r="D671" s="52"/>
    </row>
    <row r="672" spans="1:4" x14ac:dyDescent="0.2">
      <c r="A672" s="46"/>
      <c r="C672" s="32"/>
      <c r="D672" s="52"/>
    </row>
    <row r="673" spans="1:4" x14ac:dyDescent="0.2">
      <c r="A673" s="46"/>
      <c r="C673" s="32"/>
      <c r="D673" s="52"/>
    </row>
    <row r="674" spans="1:4" x14ac:dyDescent="0.2">
      <c r="A674" s="46"/>
      <c r="C674" s="32"/>
      <c r="D674" s="52"/>
    </row>
    <row r="675" spans="1:4" x14ac:dyDescent="0.2">
      <c r="A675" s="46"/>
      <c r="C675" s="32"/>
      <c r="D675" s="52"/>
    </row>
    <row r="676" spans="1:4" x14ac:dyDescent="0.2">
      <c r="A676" s="46"/>
      <c r="C676" s="32"/>
      <c r="D676" s="52"/>
    </row>
    <row r="677" spans="1:4" x14ac:dyDescent="0.2">
      <c r="A677" s="46"/>
      <c r="C677" s="32"/>
      <c r="D677" s="52"/>
    </row>
    <row r="678" spans="1:4" x14ac:dyDescent="0.2">
      <c r="A678" s="46"/>
      <c r="C678" s="32"/>
      <c r="D678" s="52"/>
    </row>
    <row r="679" spans="1:4" x14ac:dyDescent="0.2">
      <c r="A679" s="46"/>
      <c r="C679" s="32"/>
      <c r="D679" s="52"/>
    </row>
    <row r="680" spans="1:4" x14ac:dyDescent="0.2">
      <c r="A680" s="46"/>
      <c r="C680" s="32"/>
      <c r="D680" s="52"/>
    </row>
    <row r="681" spans="1:4" x14ac:dyDescent="0.2">
      <c r="A681" s="46"/>
      <c r="C681" s="32"/>
      <c r="D681" s="52"/>
    </row>
    <row r="682" spans="1:4" x14ac:dyDescent="0.2">
      <c r="A682" s="46"/>
      <c r="C682" s="32"/>
      <c r="D682" s="52"/>
    </row>
    <row r="683" spans="1:4" x14ac:dyDescent="0.2">
      <c r="A683" s="46"/>
      <c r="C683" s="32"/>
      <c r="D683" s="52"/>
    </row>
    <row r="684" spans="1:4" x14ac:dyDescent="0.2">
      <c r="A684" s="46"/>
      <c r="C684" s="32"/>
      <c r="D684" s="52"/>
    </row>
    <row r="685" spans="1:4" x14ac:dyDescent="0.2">
      <c r="A685" s="46"/>
      <c r="C685" s="32"/>
      <c r="D685" s="52"/>
    </row>
    <row r="686" spans="1:4" x14ac:dyDescent="0.2">
      <c r="A686" s="46"/>
      <c r="C686" s="32"/>
      <c r="D686" s="52"/>
    </row>
    <row r="687" spans="1:4" x14ac:dyDescent="0.2">
      <c r="A687" s="46"/>
      <c r="C687" s="32"/>
      <c r="D687" s="52"/>
    </row>
    <row r="688" spans="1:4" x14ac:dyDescent="0.2">
      <c r="A688" s="46"/>
      <c r="C688" s="32"/>
      <c r="D688" s="52"/>
    </row>
    <row r="689" spans="1:4" x14ac:dyDescent="0.2">
      <c r="A689" s="46"/>
      <c r="C689" s="32"/>
      <c r="D689" s="52"/>
    </row>
    <row r="690" spans="1:4" x14ac:dyDescent="0.2">
      <c r="A690" s="46"/>
      <c r="C690" s="32"/>
      <c r="D690" s="52"/>
    </row>
    <row r="691" spans="1:4" x14ac:dyDescent="0.2">
      <c r="A691" s="46"/>
      <c r="C691" s="32"/>
      <c r="D691" s="52"/>
    </row>
    <row r="692" spans="1:4" x14ac:dyDescent="0.2">
      <c r="A692" s="46"/>
      <c r="C692" s="32"/>
      <c r="D692" s="52"/>
    </row>
    <row r="693" spans="1:4" x14ac:dyDescent="0.2">
      <c r="A693" s="46"/>
      <c r="C693" s="32"/>
      <c r="D693" s="52"/>
    </row>
    <row r="694" spans="1:4" x14ac:dyDescent="0.2">
      <c r="A694" s="46"/>
      <c r="C694" s="32"/>
      <c r="D694" s="52"/>
    </row>
    <row r="695" spans="1:4" x14ac:dyDescent="0.2">
      <c r="A695" s="46"/>
      <c r="C695" s="32"/>
      <c r="D695" s="52"/>
    </row>
    <row r="696" spans="1:4" x14ac:dyDescent="0.2">
      <c r="A696" s="46"/>
      <c r="C696" s="32"/>
      <c r="D696" s="52"/>
    </row>
    <row r="697" spans="1:4" x14ac:dyDescent="0.2">
      <c r="A697" s="46"/>
      <c r="C697" s="32"/>
      <c r="D697" s="52"/>
    </row>
    <row r="698" spans="1:4" x14ac:dyDescent="0.2">
      <c r="A698" s="46"/>
      <c r="C698" s="32"/>
      <c r="D698" s="52"/>
    </row>
    <row r="699" spans="1:4" x14ac:dyDescent="0.2">
      <c r="A699" s="46"/>
      <c r="C699" s="32"/>
      <c r="D699" s="52"/>
    </row>
    <row r="700" spans="1:4" x14ac:dyDescent="0.2">
      <c r="A700" s="46"/>
      <c r="C700" s="32"/>
      <c r="D700" s="52"/>
    </row>
    <row r="701" spans="1:4" x14ac:dyDescent="0.2">
      <c r="A701" s="46"/>
      <c r="C701" s="32"/>
      <c r="D701" s="52"/>
    </row>
    <row r="702" spans="1:4" x14ac:dyDescent="0.2">
      <c r="A702" s="46"/>
      <c r="C702" s="32"/>
      <c r="D702" s="52"/>
    </row>
    <row r="703" spans="1:4" x14ac:dyDescent="0.2">
      <c r="A703" s="46"/>
      <c r="C703" s="32"/>
      <c r="D703" s="52"/>
    </row>
    <row r="704" spans="1:4" x14ac:dyDescent="0.2">
      <c r="A704" s="46"/>
      <c r="C704" s="32"/>
      <c r="D704" s="52"/>
    </row>
    <row r="705" spans="1:4" x14ac:dyDescent="0.2">
      <c r="A705" s="46"/>
      <c r="C705" s="32"/>
      <c r="D705" s="52"/>
    </row>
    <row r="706" spans="1:4" x14ac:dyDescent="0.2">
      <c r="A706" s="46"/>
      <c r="C706" s="32"/>
      <c r="D706" s="52"/>
    </row>
    <row r="707" spans="1:4" x14ac:dyDescent="0.2">
      <c r="A707" s="46"/>
      <c r="C707" s="32"/>
      <c r="D707" s="52"/>
    </row>
    <row r="708" spans="1:4" x14ac:dyDescent="0.2">
      <c r="A708" s="46"/>
      <c r="C708" s="32"/>
      <c r="D708" s="52"/>
    </row>
    <row r="709" spans="1:4" x14ac:dyDescent="0.2">
      <c r="A709" s="46"/>
      <c r="C709" s="32"/>
      <c r="D709" s="52"/>
    </row>
    <row r="710" spans="1:4" x14ac:dyDescent="0.2">
      <c r="A710" s="46"/>
      <c r="C710" s="32"/>
      <c r="D710" s="52"/>
    </row>
    <row r="711" spans="1:4" x14ac:dyDescent="0.2">
      <c r="A711" s="46"/>
      <c r="C711" s="32"/>
      <c r="D711" s="52"/>
    </row>
    <row r="712" spans="1:4" x14ac:dyDescent="0.2">
      <c r="A712" s="46"/>
      <c r="C712" s="32"/>
      <c r="D712" s="52"/>
    </row>
    <row r="713" spans="1:4" x14ac:dyDescent="0.2">
      <c r="A713" s="46"/>
      <c r="C713" s="32"/>
      <c r="D713" s="52"/>
    </row>
    <row r="714" spans="1:4" x14ac:dyDescent="0.2">
      <c r="A714" s="46"/>
      <c r="C714" s="32"/>
      <c r="D714" s="52"/>
    </row>
    <row r="715" spans="1:4" x14ac:dyDescent="0.2">
      <c r="A715" s="46"/>
      <c r="C715" s="32"/>
      <c r="D715" s="52"/>
    </row>
    <row r="716" spans="1:4" x14ac:dyDescent="0.2">
      <c r="A716" s="46"/>
      <c r="C716" s="32"/>
      <c r="D716" s="52"/>
    </row>
    <row r="717" spans="1:4" x14ac:dyDescent="0.2">
      <c r="A717" s="46"/>
      <c r="C717" s="32"/>
      <c r="D717" s="52"/>
    </row>
    <row r="718" spans="1:4" x14ac:dyDescent="0.2">
      <c r="A718" s="46"/>
      <c r="C718" s="32"/>
      <c r="D718" s="52"/>
    </row>
    <row r="719" spans="1:4" x14ac:dyDescent="0.2">
      <c r="A719" s="46"/>
      <c r="C719" s="32"/>
      <c r="D719" s="52"/>
    </row>
    <row r="720" spans="1:4" x14ac:dyDescent="0.2">
      <c r="A720" s="46"/>
      <c r="C720" s="32"/>
      <c r="D720" s="52"/>
    </row>
    <row r="721" spans="1:4" x14ac:dyDescent="0.2">
      <c r="A721" s="46"/>
      <c r="C721" s="32"/>
      <c r="D721" s="52"/>
    </row>
    <row r="722" spans="1:4" x14ac:dyDescent="0.2">
      <c r="A722" s="46"/>
      <c r="C722" s="32"/>
      <c r="D722" s="52"/>
    </row>
    <row r="723" spans="1:4" x14ac:dyDescent="0.2">
      <c r="A723" s="46"/>
      <c r="C723" s="32"/>
      <c r="D723" s="52"/>
    </row>
    <row r="724" spans="1:4" x14ac:dyDescent="0.2">
      <c r="A724" s="46"/>
      <c r="C724" s="32"/>
      <c r="D724" s="52"/>
    </row>
    <row r="725" spans="1:4" x14ac:dyDescent="0.2">
      <c r="A725" s="46"/>
      <c r="C725" s="32"/>
      <c r="D725" s="52"/>
    </row>
    <row r="726" spans="1:4" x14ac:dyDescent="0.2">
      <c r="A726" s="46"/>
      <c r="C726" s="32"/>
      <c r="D726" s="52"/>
    </row>
    <row r="727" spans="1:4" x14ac:dyDescent="0.2">
      <c r="A727" s="46"/>
      <c r="C727" s="32"/>
      <c r="D727" s="52"/>
    </row>
    <row r="728" spans="1:4" x14ac:dyDescent="0.2">
      <c r="A728" s="46"/>
      <c r="C728" s="32"/>
      <c r="D728" s="52"/>
    </row>
    <row r="729" spans="1:4" x14ac:dyDescent="0.2">
      <c r="A729" s="46"/>
      <c r="C729" s="32"/>
      <c r="D729" s="52"/>
    </row>
    <row r="730" spans="1:4" x14ac:dyDescent="0.2">
      <c r="A730" s="46"/>
      <c r="C730" s="32"/>
      <c r="D730" s="52"/>
    </row>
    <row r="731" spans="1:4" x14ac:dyDescent="0.2">
      <c r="A731" s="46"/>
      <c r="C731" s="32"/>
      <c r="D731" s="52"/>
    </row>
    <row r="732" spans="1:4" x14ac:dyDescent="0.2">
      <c r="A732" s="46"/>
      <c r="C732" s="32"/>
      <c r="D732" s="52"/>
    </row>
    <row r="733" spans="1:4" x14ac:dyDescent="0.2">
      <c r="A733" s="46"/>
      <c r="C733" s="32"/>
      <c r="D733" s="52"/>
    </row>
    <row r="734" spans="1:4" x14ac:dyDescent="0.2">
      <c r="A734" s="46"/>
      <c r="C734" s="32"/>
      <c r="D734" s="52"/>
    </row>
    <row r="735" spans="1:4" x14ac:dyDescent="0.2">
      <c r="A735" s="46"/>
      <c r="C735" s="32"/>
      <c r="D735" s="52"/>
    </row>
    <row r="736" spans="1:4" x14ac:dyDescent="0.2">
      <c r="A736" s="46"/>
      <c r="C736" s="32"/>
      <c r="D736" s="52"/>
    </row>
    <row r="737" spans="1:4" x14ac:dyDescent="0.2">
      <c r="A737" s="46"/>
      <c r="C737" s="32"/>
      <c r="D737" s="52"/>
    </row>
    <row r="738" spans="1:4" x14ac:dyDescent="0.2">
      <c r="A738" s="46"/>
      <c r="C738" s="32"/>
      <c r="D738" s="52"/>
    </row>
    <row r="739" spans="1:4" x14ac:dyDescent="0.2">
      <c r="A739" s="46"/>
      <c r="C739" s="32"/>
      <c r="D739" s="52"/>
    </row>
    <row r="740" spans="1:4" x14ac:dyDescent="0.2">
      <c r="A740" s="46"/>
      <c r="C740" s="32"/>
      <c r="D740" s="52"/>
    </row>
    <row r="741" spans="1:4" x14ac:dyDescent="0.2">
      <c r="A741" s="46"/>
      <c r="C741" s="32"/>
      <c r="D741" s="52"/>
    </row>
    <row r="742" spans="1:4" x14ac:dyDescent="0.2">
      <c r="A742" s="46"/>
      <c r="C742" s="32"/>
      <c r="D742" s="52"/>
    </row>
    <row r="743" spans="1:4" x14ac:dyDescent="0.2">
      <c r="A743" s="46"/>
      <c r="C743" s="32"/>
      <c r="D743" s="52"/>
    </row>
    <row r="744" spans="1:4" x14ac:dyDescent="0.2">
      <c r="A744" s="46"/>
      <c r="C744" s="32"/>
      <c r="D744" s="52"/>
    </row>
    <row r="745" spans="1:4" x14ac:dyDescent="0.2">
      <c r="A745" s="46"/>
      <c r="C745" s="32"/>
      <c r="D745" s="52"/>
    </row>
    <row r="746" spans="1:4" x14ac:dyDescent="0.2">
      <c r="A746" s="46"/>
      <c r="C746" s="32"/>
      <c r="D746" s="52"/>
    </row>
    <row r="747" spans="1:4" x14ac:dyDescent="0.2">
      <c r="A747" s="46"/>
      <c r="C747" s="32"/>
      <c r="D747" s="52"/>
    </row>
    <row r="748" spans="1:4" x14ac:dyDescent="0.2">
      <c r="A748" s="46"/>
      <c r="C748" s="32"/>
      <c r="D748" s="52"/>
    </row>
    <row r="749" spans="1:4" x14ac:dyDescent="0.2">
      <c r="A749" s="46"/>
      <c r="C749" s="32"/>
      <c r="D749" s="52"/>
    </row>
    <row r="750" spans="1:4" x14ac:dyDescent="0.2">
      <c r="A750" s="46"/>
      <c r="C750" s="32"/>
      <c r="D750" s="52"/>
    </row>
    <row r="751" spans="1:4" x14ac:dyDescent="0.2">
      <c r="A751" s="46"/>
      <c r="C751" s="32"/>
      <c r="D751" s="52"/>
    </row>
    <row r="752" spans="1:4" x14ac:dyDescent="0.2">
      <c r="A752" s="46"/>
      <c r="C752" s="32"/>
      <c r="D752" s="52"/>
    </row>
    <row r="753" spans="1:4" x14ac:dyDescent="0.2">
      <c r="A753" s="46"/>
      <c r="C753" s="32"/>
      <c r="D753" s="52"/>
    </row>
    <row r="754" spans="1:4" x14ac:dyDescent="0.2">
      <c r="A754" s="46"/>
      <c r="C754" s="32"/>
      <c r="D754" s="52"/>
    </row>
    <row r="755" spans="1:4" x14ac:dyDescent="0.2">
      <c r="A755" s="46"/>
      <c r="C755" s="32"/>
      <c r="D755" s="52"/>
    </row>
    <row r="756" spans="1:4" x14ac:dyDescent="0.2">
      <c r="A756" s="46"/>
      <c r="C756" s="32"/>
      <c r="D756" s="52"/>
    </row>
    <row r="757" spans="1:4" x14ac:dyDescent="0.2">
      <c r="A757" s="46"/>
      <c r="C757" s="32"/>
      <c r="D757" s="52"/>
    </row>
    <row r="758" spans="1:4" x14ac:dyDescent="0.2">
      <c r="A758" s="46"/>
      <c r="C758" s="32"/>
      <c r="D758" s="52"/>
    </row>
    <row r="759" spans="1:4" x14ac:dyDescent="0.2">
      <c r="A759" s="46"/>
      <c r="C759" s="32"/>
      <c r="D759" s="52"/>
    </row>
    <row r="760" spans="1:4" x14ac:dyDescent="0.2">
      <c r="A760" s="46"/>
      <c r="C760" s="32"/>
      <c r="D760" s="52"/>
    </row>
    <row r="761" spans="1:4" x14ac:dyDescent="0.2">
      <c r="A761" s="46"/>
      <c r="C761" s="32"/>
      <c r="D761" s="52"/>
    </row>
    <row r="762" spans="1:4" x14ac:dyDescent="0.2">
      <c r="A762" s="46"/>
      <c r="C762" s="32"/>
      <c r="D762" s="52"/>
    </row>
    <row r="763" spans="1:4" x14ac:dyDescent="0.2">
      <c r="A763" s="46"/>
      <c r="C763" s="32"/>
      <c r="D763" s="52"/>
    </row>
    <row r="764" spans="1:4" x14ac:dyDescent="0.2">
      <c r="A764" s="46"/>
      <c r="C764" s="32"/>
      <c r="D764" s="52"/>
    </row>
    <row r="765" spans="1:4" x14ac:dyDescent="0.2">
      <c r="A765" s="46"/>
      <c r="C765" s="32"/>
      <c r="D765" s="52"/>
    </row>
    <row r="766" spans="1:4" x14ac:dyDescent="0.2">
      <c r="A766" s="46"/>
      <c r="C766" s="32"/>
      <c r="D766" s="52"/>
    </row>
    <row r="767" spans="1:4" x14ac:dyDescent="0.2">
      <c r="A767" s="46"/>
      <c r="C767" s="32"/>
      <c r="D767" s="52"/>
    </row>
    <row r="768" spans="1:4" x14ac:dyDescent="0.2">
      <c r="A768" s="46"/>
      <c r="C768" s="32"/>
      <c r="D768" s="52"/>
    </row>
    <row r="769" spans="1:4" x14ac:dyDescent="0.2">
      <c r="A769" s="46"/>
      <c r="C769" s="32"/>
      <c r="D769" s="52"/>
    </row>
    <row r="770" spans="1:4" x14ac:dyDescent="0.2">
      <c r="A770" s="46"/>
      <c r="C770" s="32"/>
      <c r="D770" s="52"/>
    </row>
    <row r="771" spans="1:4" x14ac:dyDescent="0.2">
      <c r="A771" s="46"/>
      <c r="C771" s="32"/>
      <c r="D771" s="52"/>
    </row>
    <row r="772" spans="1:4" x14ac:dyDescent="0.2">
      <c r="A772" s="46"/>
      <c r="C772" s="32"/>
      <c r="D772" s="52"/>
    </row>
    <row r="773" spans="1:4" x14ac:dyDescent="0.2">
      <c r="A773" s="46"/>
      <c r="C773" s="32"/>
      <c r="D773" s="52"/>
    </row>
    <row r="774" spans="1:4" x14ac:dyDescent="0.2">
      <c r="A774" s="46"/>
      <c r="C774" s="32"/>
      <c r="D774" s="52"/>
    </row>
    <row r="775" spans="1:4" x14ac:dyDescent="0.2">
      <c r="A775" s="46"/>
      <c r="C775" s="32"/>
      <c r="D775" s="52"/>
    </row>
    <row r="776" spans="1:4" x14ac:dyDescent="0.2">
      <c r="A776" s="46"/>
      <c r="C776" s="32"/>
      <c r="D776" s="52"/>
    </row>
    <row r="777" spans="1:4" x14ac:dyDescent="0.2">
      <c r="A777" s="46"/>
      <c r="C777" s="32"/>
      <c r="D777" s="52"/>
    </row>
    <row r="778" spans="1:4" x14ac:dyDescent="0.2">
      <c r="A778" s="46"/>
      <c r="C778" s="32"/>
      <c r="D778" s="52"/>
    </row>
    <row r="779" spans="1:4" x14ac:dyDescent="0.2">
      <c r="A779" s="46"/>
      <c r="C779" s="32"/>
      <c r="D779" s="52"/>
    </row>
    <row r="780" spans="1:4" x14ac:dyDescent="0.2">
      <c r="A780" s="46"/>
      <c r="C780" s="32"/>
      <c r="D780" s="52"/>
    </row>
    <row r="781" spans="1:4" x14ac:dyDescent="0.2">
      <c r="A781" s="46"/>
      <c r="C781" s="32"/>
      <c r="D781" s="52"/>
    </row>
    <row r="782" spans="1:4" x14ac:dyDescent="0.2">
      <c r="A782" s="46"/>
      <c r="C782" s="32"/>
      <c r="D782" s="52"/>
    </row>
    <row r="783" spans="1:4" x14ac:dyDescent="0.2">
      <c r="A783" s="46"/>
      <c r="C783" s="32"/>
      <c r="D783" s="52"/>
    </row>
    <row r="784" spans="1:4" x14ac:dyDescent="0.2">
      <c r="A784" s="46"/>
      <c r="C784" s="32"/>
      <c r="D784" s="52"/>
    </row>
    <row r="785" spans="1:4" x14ac:dyDescent="0.2">
      <c r="A785" s="46"/>
      <c r="C785" s="32"/>
      <c r="D785" s="52"/>
    </row>
    <row r="786" spans="1:4" x14ac:dyDescent="0.2">
      <c r="A786" s="46"/>
      <c r="C786" s="32"/>
      <c r="D786" s="52"/>
    </row>
    <row r="787" spans="1:4" x14ac:dyDescent="0.2">
      <c r="A787" s="46"/>
      <c r="C787" s="32"/>
      <c r="D787" s="52"/>
    </row>
    <row r="788" spans="1:4" x14ac:dyDescent="0.2">
      <c r="A788" s="46"/>
      <c r="C788" s="32"/>
      <c r="D788" s="52"/>
    </row>
    <row r="789" spans="1:4" x14ac:dyDescent="0.2">
      <c r="A789" s="46"/>
      <c r="C789" s="32"/>
      <c r="D789" s="52"/>
    </row>
    <row r="790" spans="1:4" x14ac:dyDescent="0.2">
      <c r="A790" s="46"/>
      <c r="C790" s="32"/>
      <c r="D790" s="52"/>
    </row>
    <row r="791" spans="1:4" x14ac:dyDescent="0.2">
      <c r="A791" s="46"/>
      <c r="C791" s="32"/>
      <c r="D791" s="52"/>
    </row>
    <row r="792" spans="1:4" x14ac:dyDescent="0.2">
      <c r="A792" s="46"/>
      <c r="C792" s="32"/>
      <c r="D792" s="52"/>
    </row>
    <row r="793" spans="1:4" x14ac:dyDescent="0.2">
      <c r="A793" s="46"/>
      <c r="C793" s="32"/>
      <c r="D793" s="52"/>
    </row>
    <row r="794" spans="1:4" x14ac:dyDescent="0.2">
      <c r="A794" s="46"/>
      <c r="C794" s="32"/>
      <c r="D794" s="52"/>
    </row>
    <row r="795" spans="1:4" x14ac:dyDescent="0.2">
      <c r="A795" s="46"/>
      <c r="C795" s="32"/>
      <c r="D795" s="52"/>
    </row>
    <row r="796" spans="1:4" x14ac:dyDescent="0.2">
      <c r="A796" s="46"/>
      <c r="C796" s="32"/>
      <c r="D796" s="52"/>
    </row>
    <row r="797" spans="1:4" x14ac:dyDescent="0.2">
      <c r="A797" s="46"/>
      <c r="C797" s="32"/>
      <c r="D797" s="52"/>
    </row>
    <row r="798" spans="1:4" x14ac:dyDescent="0.2">
      <c r="A798" s="46"/>
      <c r="C798" s="32"/>
      <c r="D798" s="52"/>
    </row>
    <row r="799" spans="1:4" x14ac:dyDescent="0.2">
      <c r="A799" s="46"/>
      <c r="C799" s="32"/>
      <c r="D799" s="52"/>
    </row>
    <row r="800" spans="1:4" x14ac:dyDescent="0.2">
      <c r="A800" s="46"/>
      <c r="C800" s="32"/>
      <c r="D800" s="52"/>
    </row>
    <row r="801" spans="1:4" x14ac:dyDescent="0.2">
      <c r="A801" s="46"/>
      <c r="C801" s="32"/>
      <c r="D801" s="52"/>
    </row>
    <row r="802" spans="1:4" x14ac:dyDescent="0.2">
      <c r="A802" s="46"/>
      <c r="C802" s="32"/>
      <c r="D802" s="52"/>
    </row>
    <row r="803" spans="1:4" x14ac:dyDescent="0.2">
      <c r="A803" s="46"/>
      <c r="C803" s="32"/>
      <c r="D803" s="52"/>
    </row>
    <row r="804" spans="1:4" x14ac:dyDescent="0.2">
      <c r="A804" s="46"/>
      <c r="C804" s="32"/>
      <c r="D804" s="52"/>
    </row>
    <row r="805" spans="1:4" x14ac:dyDescent="0.2">
      <c r="A805" s="46"/>
      <c r="C805" s="32"/>
      <c r="D805" s="52"/>
    </row>
    <row r="806" spans="1:4" x14ac:dyDescent="0.2">
      <c r="A806" s="46"/>
      <c r="C806" s="32"/>
      <c r="D806" s="52"/>
    </row>
    <row r="807" spans="1:4" x14ac:dyDescent="0.2">
      <c r="A807" s="46"/>
      <c r="C807" s="32"/>
      <c r="D807" s="52"/>
    </row>
    <row r="808" spans="1:4" x14ac:dyDescent="0.2">
      <c r="A808" s="46"/>
      <c r="C808" s="32"/>
      <c r="D808" s="52"/>
    </row>
    <row r="809" spans="1:4" x14ac:dyDescent="0.2">
      <c r="A809" s="46"/>
      <c r="C809" s="32"/>
      <c r="D809" s="52"/>
    </row>
    <row r="810" spans="1:4" x14ac:dyDescent="0.2">
      <c r="A810" s="46"/>
      <c r="C810" s="32"/>
      <c r="D810" s="52"/>
    </row>
    <row r="811" spans="1:4" x14ac:dyDescent="0.2">
      <c r="A811" s="46"/>
      <c r="C811" s="32"/>
      <c r="D811" s="52"/>
    </row>
    <row r="812" spans="1:4" x14ac:dyDescent="0.2">
      <c r="A812" s="46"/>
      <c r="C812" s="32"/>
      <c r="D812" s="52"/>
    </row>
    <row r="813" spans="1:4" x14ac:dyDescent="0.2">
      <c r="A813" s="46"/>
      <c r="C813" s="32"/>
      <c r="D813" s="52"/>
    </row>
    <row r="814" spans="1:4" x14ac:dyDescent="0.2">
      <c r="A814" s="46"/>
      <c r="C814" s="32"/>
      <c r="D814" s="52"/>
    </row>
    <row r="815" spans="1:4" x14ac:dyDescent="0.2">
      <c r="A815" s="46"/>
      <c r="C815" s="32"/>
      <c r="D815" s="52"/>
    </row>
    <row r="816" spans="1:4" x14ac:dyDescent="0.2">
      <c r="A816" s="46"/>
      <c r="C816" s="32"/>
      <c r="D816" s="52"/>
    </row>
    <row r="817" spans="1:4" x14ac:dyDescent="0.2">
      <c r="A817" s="46"/>
      <c r="C817" s="32"/>
      <c r="D817" s="52"/>
    </row>
    <row r="818" spans="1:4" x14ac:dyDescent="0.2">
      <c r="A818" s="46"/>
      <c r="C818" s="32"/>
      <c r="D818" s="52"/>
    </row>
    <row r="819" spans="1:4" x14ac:dyDescent="0.2">
      <c r="A819" s="46"/>
      <c r="C819" s="32"/>
      <c r="D819" s="52"/>
    </row>
    <row r="820" spans="1:4" x14ac:dyDescent="0.2">
      <c r="A820" s="46"/>
      <c r="C820" s="32"/>
      <c r="D820" s="52"/>
    </row>
    <row r="821" spans="1:4" x14ac:dyDescent="0.2">
      <c r="A821" s="46"/>
      <c r="C821" s="32"/>
      <c r="D821" s="52"/>
    </row>
    <row r="822" spans="1:4" x14ac:dyDescent="0.2">
      <c r="A822" s="46"/>
      <c r="C822" s="32"/>
      <c r="D822" s="52"/>
    </row>
    <row r="823" spans="1:4" x14ac:dyDescent="0.2">
      <c r="A823" s="46"/>
      <c r="C823" s="32"/>
      <c r="D823" s="52"/>
    </row>
    <row r="824" spans="1:4" x14ac:dyDescent="0.2">
      <c r="A824" s="46"/>
      <c r="C824" s="32"/>
      <c r="D824" s="52"/>
    </row>
    <row r="825" spans="1:4" x14ac:dyDescent="0.2">
      <c r="A825" s="46"/>
      <c r="C825" s="32"/>
      <c r="D825" s="52"/>
    </row>
    <row r="826" spans="1:4" x14ac:dyDescent="0.2">
      <c r="A826" s="46"/>
      <c r="C826" s="32"/>
      <c r="D826" s="52"/>
    </row>
    <row r="827" spans="1:4" x14ac:dyDescent="0.2">
      <c r="A827" s="46"/>
      <c r="C827" s="32"/>
      <c r="D827" s="52"/>
    </row>
    <row r="828" spans="1:4" x14ac:dyDescent="0.2">
      <c r="A828" s="46"/>
      <c r="C828" s="32"/>
      <c r="D828" s="52"/>
    </row>
    <row r="829" spans="1:4" x14ac:dyDescent="0.2">
      <c r="A829" s="46"/>
      <c r="C829" s="32"/>
      <c r="D829" s="52"/>
    </row>
    <row r="830" spans="1:4" x14ac:dyDescent="0.2">
      <c r="A830" s="46"/>
      <c r="C830" s="32"/>
      <c r="D830" s="52"/>
    </row>
    <row r="831" spans="1:4" x14ac:dyDescent="0.2">
      <c r="A831" s="46"/>
      <c r="C831" s="32"/>
      <c r="D831" s="52"/>
    </row>
    <row r="832" spans="1:4" x14ac:dyDescent="0.2">
      <c r="A832" s="46"/>
      <c r="C832" s="32"/>
      <c r="D832" s="52"/>
    </row>
    <row r="833" spans="1:4" x14ac:dyDescent="0.2">
      <c r="A833" s="46"/>
      <c r="C833" s="32"/>
      <c r="D833" s="52"/>
    </row>
    <row r="834" spans="1:4" x14ac:dyDescent="0.2">
      <c r="A834" s="46"/>
      <c r="C834" s="32"/>
      <c r="D834" s="52"/>
    </row>
    <row r="835" spans="1:4" x14ac:dyDescent="0.2">
      <c r="A835" s="46"/>
      <c r="C835" s="32"/>
      <c r="D835" s="52"/>
    </row>
    <row r="836" spans="1:4" x14ac:dyDescent="0.2">
      <c r="A836" s="46"/>
      <c r="C836" s="32"/>
      <c r="D836" s="52"/>
    </row>
    <row r="837" spans="1:4" x14ac:dyDescent="0.2">
      <c r="A837" s="46"/>
      <c r="C837" s="32"/>
      <c r="D837" s="52"/>
    </row>
    <row r="838" spans="1:4" x14ac:dyDescent="0.2">
      <c r="A838" s="46"/>
      <c r="C838" s="32"/>
      <c r="D838" s="52"/>
    </row>
    <row r="839" spans="1:4" x14ac:dyDescent="0.2">
      <c r="A839" s="46"/>
      <c r="C839" s="32"/>
      <c r="D839" s="52"/>
    </row>
    <row r="840" spans="1:4" x14ac:dyDescent="0.2">
      <c r="A840" s="46"/>
      <c r="C840" s="32"/>
      <c r="D840" s="52"/>
    </row>
    <row r="841" spans="1:4" x14ac:dyDescent="0.2">
      <c r="A841" s="46"/>
      <c r="C841" s="32"/>
      <c r="D841" s="52"/>
    </row>
    <row r="842" spans="1:4" x14ac:dyDescent="0.2">
      <c r="A842" s="46"/>
      <c r="C842" s="32"/>
      <c r="D842" s="52"/>
    </row>
    <row r="843" spans="1:4" x14ac:dyDescent="0.2">
      <c r="A843" s="46"/>
      <c r="C843" s="32"/>
      <c r="D843" s="52"/>
    </row>
    <row r="844" spans="1:4" x14ac:dyDescent="0.2">
      <c r="A844" s="46"/>
      <c r="C844" s="32"/>
      <c r="D844" s="52"/>
    </row>
    <row r="845" spans="1:4" x14ac:dyDescent="0.2">
      <c r="A845" s="46"/>
      <c r="C845" s="32"/>
      <c r="D845" s="52"/>
    </row>
    <row r="846" spans="1:4" x14ac:dyDescent="0.2">
      <c r="A846" s="46"/>
      <c r="C846" s="32"/>
      <c r="D846" s="52"/>
    </row>
    <row r="847" spans="1:4" x14ac:dyDescent="0.2">
      <c r="A847" s="46"/>
      <c r="C847" s="32"/>
      <c r="D847" s="52"/>
    </row>
    <row r="848" spans="1:4" x14ac:dyDescent="0.2">
      <c r="A848" s="46"/>
      <c r="C848" s="32"/>
      <c r="D848" s="52"/>
    </row>
    <row r="849" spans="1:4" x14ac:dyDescent="0.2">
      <c r="A849" s="46"/>
      <c r="C849" s="32"/>
      <c r="D849" s="52"/>
    </row>
    <row r="850" spans="1:4" x14ac:dyDescent="0.2">
      <c r="A850" s="46"/>
      <c r="C850" s="32"/>
      <c r="D850" s="52"/>
    </row>
    <row r="851" spans="1:4" x14ac:dyDescent="0.2">
      <c r="A851" s="46"/>
      <c r="C851" s="32"/>
      <c r="D851" s="52"/>
    </row>
    <row r="852" spans="1:4" x14ac:dyDescent="0.2">
      <c r="A852" s="46"/>
      <c r="C852" s="32"/>
      <c r="D852" s="52"/>
    </row>
    <row r="853" spans="1:4" x14ac:dyDescent="0.2">
      <c r="A853" s="46"/>
      <c r="C853" s="32"/>
      <c r="D853" s="52"/>
    </row>
    <row r="854" spans="1:4" x14ac:dyDescent="0.2">
      <c r="A854" s="46"/>
      <c r="C854" s="32"/>
      <c r="D854" s="52"/>
    </row>
    <row r="855" spans="1:4" x14ac:dyDescent="0.2">
      <c r="A855" s="46"/>
      <c r="C855" s="32"/>
      <c r="D855" s="52"/>
    </row>
    <row r="856" spans="1:4" x14ac:dyDescent="0.2">
      <c r="A856" s="46"/>
      <c r="C856" s="32"/>
      <c r="D856" s="52"/>
    </row>
    <row r="857" spans="1:4" x14ac:dyDescent="0.2">
      <c r="A857" s="46"/>
      <c r="C857" s="32"/>
      <c r="D857" s="52"/>
    </row>
    <row r="858" spans="1:4" x14ac:dyDescent="0.2">
      <c r="A858" s="46"/>
      <c r="C858" s="32"/>
      <c r="D858" s="52"/>
    </row>
    <row r="859" spans="1:4" x14ac:dyDescent="0.2">
      <c r="A859" s="46"/>
      <c r="C859" s="32"/>
      <c r="D859" s="52"/>
    </row>
    <row r="860" spans="1:4" x14ac:dyDescent="0.2">
      <c r="A860" s="46"/>
      <c r="C860" s="32"/>
      <c r="D860" s="52"/>
    </row>
    <row r="861" spans="1:4" x14ac:dyDescent="0.2">
      <c r="A861" s="46"/>
      <c r="C861" s="32"/>
      <c r="D861" s="52"/>
    </row>
    <row r="862" spans="1:4" x14ac:dyDescent="0.2">
      <c r="A862" s="46"/>
      <c r="C862" s="32"/>
      <c r="D862" s="52"/>
    </row>
    <row r="863" spans="1:4" x14ac:dyDescent="0.2">
      <c r="A863" s="46"/>
      <c r="C863" s="32"/>
      <c r="D863" s="52"/>
    </row>
    <row r="864" spans="1:4" x14ac:dyDescent="0.2">
      <c r="A864" s="46"/>
      <c r="C864" s="32"/>
      <c r="D864" s="52"/>
    </row>
    <row r="865" spans="1:4" x14ac:dyDescent="0.2">
      <c r="A865" s="46"/>
      <c r="C865" s="32"/>
      <c r="D865" s="52"/>
    </row>
    <row r="866" spans="1:4" x14ac:dyDescent="0.2">
      <c r="A866" s="46"/>
      <c r="C866" s="32"/>
      <c r="D866" s="52"/>
    </row>
    <row r="867" spans="1:4" x14ac:dyDescent="0.2">
      <c r="A867" s="46"/>
      <c r="C867" s="32"/>
      <c r="D867" s="52"/>
    </row>
    <row r="868" spans="1:4" x14ac:dyDescent="0.2">
      <c r="A868" s="46"/>
      <c r="C868" s="32"/>
      <c r="D868" s="52"/>
    </row>
    <row r="869" spans="1:4" x14ac:dyDescent="0.2">
      <c r="A869" s="46"/>
      <c r="C869" s="32"/>
      <c r="D869" s="52"/>
    </row>
    <row r="870" spans="1:4" x14ac:dyDescent="0.2">
      <c r="A870" s="46"/>
      <c r="C870" s="32"/>
      <c r="D870" s="52"/>
    </row>
    <row r="871" spans="1:4" x14ac:dyDescent="0.2">
      <c r="A871" s="46"/>
      <c r="C871" s="32"/>
      <c r="D871" s="52"/>
    </row>
    <row r="872" spans="1:4" x14ac:dyDescent="0.2">
      <c r="A872" s="46"/>
      <c r="C872" s="32"/>
      <c r="D872" s="52"/>
    </row>
    <row r="873" spans="1:4" x14ac:dyDescent="0.2">
      <c r="A873" s="46"/>
      <c r="C873" s="32"/>
      <c r="D873" s="52"/>
    </row>
    <row r="874" spans="1:4" x14ac:dyDescent="0.2">
      <c r="A874" s="46"/>
      <c r="C874" s="32"/>
      <c r="D874" s="52"/>
    </row>
    <row r="875" spans="1:4" x14ac:dyDescent="0.2">
      <c r="A875" s="46"/>
      <c r="C875" s="32"/>
      <c r="D875" s="52"/>
    </row>
    <row r="876" spans="1:4" x14ac:dyDescent="0.2">
      <c r="A876" s="46"/>
      <c r="C876" s="32"/>
      <c r="D876" s="52"/>
    </row>
    <row r="877" spans="1:4" x14ac:dyDescent="0.2">
      <c r="A877" s="46"/>
      <c r="C877" s="32"/>
      <c r="D877" s="52"/>
    </row>
    <row r="878" spans="1:4" x14ac:dyDescent="0.2">
      <c r="A878" s="46"/>
      <c r="C878" s="32"/>
      <c r="D878" s="52"/>
    </row>
    <row r="879" spans="1:4" x14ac:dyDescent="0.2">
      <c r="A879" s="46"/>
      <c r="C879" s="32"/>
      <c r="D879" s="52"/>
    </row>
    <row r="880" spans="1:4" x14ac:dyDescent="0.2">
      <c r="A880" s="46"/>
      <c r="C880" s="32"/>
      <c r="D880" s="52"/>
    </row>
    <row r="881" spans="1:4" x14ac:dyDescent="0.2">
      <c r="A881" s="46"/>
      <c r="C881" s="32"/>
      <c r="D881" s="52"/>
    </row>
    <row r="882" spans="1:4" x14ac:dyDescent="0.2">
      <c r="A882" s="46"/>
      <c r="C882" s="32"/>
      <c r="D882" s="52"/>
    </row>
    <row r="883" spans="1:4" x14ac:dyDescent="0.2">
      <c r="A883" s="46"/>
      <c r="C883" s="32"/>
      <c r="D883" s="52"/>
    </row>
    <row r="884" spans="1:4" x14ac:dyDescent="0.2">
      <c r="A884" s="46"/>
      <c r="C884" s="32"/>
      <c r="D884" s="52"/>
    </row>
    <row r="885" spans="1:4" x14ac:dyDescent="0.2">
      <c r="A885" s="46"/>
      <c r="C885" s="32"/>
      <c r="D885" s="52"/>
    </row>
    <row r="886" spans="1:4" x14ac:dyDescent="0.2">
      <c r="A886" s="46"/>
      <c r="C886" s="32"/>
      <c r="D886" s="52"/>
    </row>
    <row r="887" spans="1:4" x14ac:dyDescent="0.2">
      <c r="A887" s="46"/>
      <c r="C887" s="32"/>
      <c r="D887" s="52"/>
    </row>
    <row r="888" spans="1:4" x14ac:dyDescent="0.2">
      <c r="A888" s="46"/>
      <c r="C888" s="32"/>
      <c r="D888" s="52"/>
    </row>
    <row r="889" spans="1:4" x14ac:dyDescent="0.2">
      <c r="A889" s="46"/>
      <c r="C889" s="32"/>
      <c r="D889" s="52"/>
    </row>
    <row r="890" spans="1:4" x14ac:dyDescent="0.2">
      <c r="A890" s="46"/>
      <c r="C890" s="32"/>
      <c r="D890" s="52"/>
    </row>
    <row r="891" spans="1:4" x14ac:dyDescent="0.2">
      <c r="A891" s="46"/>
      <c r="C891" s="32"/>
      <c r="D891" s="52"/>
    </row>
    <row r="892" spans="1:4" x14ac:dyDescent="0.2">
      <c r="A892" s="46"/>
      <c r="C892" s="32"/>
      <c r="D892" s="52"/>
    </row>
    <row r="893" spans="1:4" x14ac:dyDescent="0.2">
      <c r="A893" s="46"/>
      <c r="C893" s="32"/>
      <c r="D893" s="52"/>
    </row>
    <row r="894" spans="1:4" x14ac:dyDescent="0.2">
      <c r="A894" s="46"/>
      <c r="C894" s="32"/>
      <c r="D894" s="52"/>
    </row>
    <row r="895" spans="1:4" x14ac:dyDescent="0.2">
      <c r="A895" s="46"/>
      <c r="C895" s="32"/>
      <c r="D895" s="52"/>
    </row>
    <row r="896" spans="1:4" x14ac:dyDescent="0.2">
      <c r="A896" s="46"/>
      <c r="C896" s="32"/>
      <c r="D896" s="52"/>
    </row>
    <row r="897" spans="1:4" x14ac:dyDescent="0.2">
      <c r="A897" s="46"/>
      <c r="C897" s="32"/>
      <c r="D897" s="52"/>
    </row>
    <row r="898" spans="1:4" x14ac:dyDescent="0.2">
      <c r="A898" s="46"/>
      <c r="C898" s="32"/>
      <c r="D898" s="52"/>
    </row>
    <row r="899" spans="1:4" x14ac:dyDescent="0.2">
      <c r="A899" s="46"/>
      <c r="C899" s="32"/>
      <c r="D899" s="52"/>
    </row>
    <row r="900" spans="1:4" x14ac:dyDescent="0.2">
      <c r="A900" s="46"/>
      <c r="C900" s="32"/>
      <c r="D900" s="52"/>
    </row>
    <row r="901" spans="1:4" x14ac:dyDescent="0.2">
      <c r="A901" s="46"/>
      <c r="C901" s="32"/>
      <c r="D901" s="52"/>
    </row>
    <row r="902" spans="1:4" x14ac:dyDescent="0.2">
      <c r="A902" s="46"/>
      <c r="C902" s="32"/>
      <c r="D902" s="52"/>
    </row>
    <row r="903" spans="1:4" x14ac:dyDescent="0.2">
      <c r="A903" s="46"/>
      <c r="C903" s="32"/>
      <c r="D903" s="52"/>
    </row>
    <row r="904" spans="1:4" x14ac:dyDescent="0.2">
      <c r="A904" s="46"/>
      <c r="C904" s="32"/>
      <c r="D904" s="52"/>
    </row>
    <row r="905" spans="1:4" x14ac:dyDescent="0.2">
      <c r="A905" s="46"/>
      <c r="C905" s="32"/>
      <c r="D905" s="52"/>
    </row>
    <row r="906" spans="1:4" x14ac:dyDescent="0.2">
      <c r="A906" s="46"/>
      <c r="C906" s="32"/>
      <c r="D906" s="52"/>
    </row>
    <row r="907" spans="1:4" x14ac:dyDescent="0.2">
      <c r="A907" s="46"/>
      <c r="C907" s="32"/>
      <c r="D907" s="52"/>
    </row>
    <row r="908" spans="1:4" x14ac:dyDescent="0.2">
      <c r="A908" s="46"/>
      <c r="C908" s="32"/>
      <c r="D908" s="52"/>
    </row>
    <row r="909" spans="1:4" x14ac:dyDescent="0.2">
      <c r="A909" s="46"/>
      <c r="C909" s="32"/>
      <c r="D909" s="52"/>
    </row>
    <row r="910" spans="1:4" x14ac:dyDescent="0.2">
      <c r="A910" s="46"/>
      <c r="C910" s="32"/>
      <c r="D910" s="52"/>
    </row>
    <row r="911" spans="1:4" x14ac:dyDescent="0.2">
      <c r="A911" s="46"/>
      <c r="C911" s="32"/>
      <c r="D911" s="52"/>
    </row>
    <row r="912" spans="1:4" x14ac:dyDescent="0.2">
      <c r="A912" s="46"/>
      <c r="C912" s="32"/>
      <c r="D912" s="52"/>
    </row>
    <row r="913" spans="1:4" x14ac:dyDescent="0.2">
      <c r="A913" s="46"/>
      <c r="C913" s="32"/>
      <c r="D913" s="52"/>
    </row>
    <row r="914" spans="1:4" x14ac:dyDescent="0.2">
      <c r="A914" s="46"/>
      <c r="C914" s="32"/>
      <c r="D914" s="52"/>
    </row>
    <row r="915" spans="1:4" x14ac:dyDescent="0.2">
      <c r="A915" s="46"/>
      <c r="C915" s="32"/>
      <c r="D915" s="52"/>
    </row>
    <row r="916" spans="1:4" x14ac:dyDescent="0.2">
      <c r="A916" s="46"/>
      <c r="C916" s="32"/>
      <c r="D916" s="52"/>
    </row>
    <row r="917" spans="1:4" x14ac:dyDescent="0.2">
      <c r="A917" s="46"/>
      <c r="C917" s="32"/>
      <c r="D917" s="52"/>
    </row>
    <row r="918" spans="1:4" x14ac:dyDescent="0.2">
      <c r="A918" s="46"/>
      <c r="C918" s="32"/>
      <c r="D918" s="52"/>
    </row>
    <row r="919" spans="1:4" x14ac:dyDescent="0.2">
      <c r="A919" s="46"/>
      <c r="C919" s="32"/>
      <c r="D919" s="52"/>
    </row>
    <row r="920" spans="1:4" x14ac:dyDescent="0.2">
      <c r="A920" s="46"/>
      <c r="C920" s="32"/>
      <c r="D920" s="52"/>
    </row>
    <row r="921" spans="1:4" x14ac:dyDescent="0.2">
      <c r="A921" s="46"/>
      <c r="C921" s="32"/>
      <c r="D921" s="52"/>
    </row>
    <row r="922" spans="1:4" x14ac:dyDescent="0.2">
      <c r="A922" s="46"/>
      <c r="C922" s="32"/>
      <c r="D922" s="52"/>
    </row>
    <row r="923" spans="1:4" x14ac:dyDescent="0.2">
      <c r="A923" s="46"/>
      <c r="C923" s="32"/>
      <c r="D923" s="52"/>
    </row>
    <row r="924" spans="1:4" x14ac:dyDescent="0.2">
      <c r="A924" s="46"/>
      <c r="C924" s="32"/>
      <c r="D924" s="52"/>
    </row>
  </sheetData>
  <mergeCells count="106">
    <mergeCell ref="A436:D436"/>
    <mergeCell ref="A437:D437"/>
    <mergeCell ref="A447:B447"/>
    <mergeCell ref="A448:D448"/>
    <mergeCell ref="A457:B457"/>
    <mergeCell ref="A406:D406"/>
    <mergeCell ref="A420:B420"/>
    <mergeCell ref="A421:D421"/>
    <mergeCell ref="A434:B434"/>
    <mergeCell ref="A396:B396"/>
    <mergeCell ref="A397:D397"/>
    <mergeCell ref="A403:B403"/>
    <mergeCell ref="A405:D405"/>
    <mergeCell ref="A364:D364"/>
    <mergeCell ref="A385:B385"/>
    <mergeCell ref="A387:D387"/>
    <mergeCell ref="A388:D388"/>
    <mergeCell ref="A153:B153"/>
    <mergeCell ref="A303:D303"/>
    <mergeCell ref="A304:D304"/>
    <mergeCell ref="A320:B320"/>
    <mergeCell ref="A321:D321"/>
    <mergeCell ref="A342:B342"/>
    <mergeCell ref="A168:D168"/>
    <mergeCell ref="A194:D194"/>
    <mergeCell ref="A201:B201"/>
    <mergeCell ref="A203:D203"/>
    <mergeCell ref="A45:B45"/>
    <mergeCell ref="A64:D64"/>
    <mergeCell ref="A264:D264"/>
    <mergeCell ref="A155:D155"/>
    <mergeCell ref="A156:D156"/>
    <mergeCell ref="A166:B166"/>
    <mergeCell ref="A81:D81"/>
    <mergeCell ref="A82:D82"/>
    <mergeCell ref="A100:B100"/>
    <mergeCell ref="A101:D101"/>
    <mergeCell ref="A241:D241"/>
    <mergeCell ref="A46:D46"/>
    <mergeCell ref="A62:B62"/>
    <mergeCell ref="A169:D169"/>
    <mergeCell ref="A193:B193"/>
    <mergeCell ref="A71:B71"/>
    <mergeCell ref="A72:D72"/>
    <mergeCell ref="A75:B75"/>
    <mergeCell ref="A76:D76"/>
    <mergeCell ref="A79:B79"/>
    <mergeCell ref="A227:D227"/>
    <mergeCell ref="A239:B239"/>
    <mergeCell ref="A211:B211"/>
    <mergeCell ref="A212:D212"/>
    <mergeCell ref="A215:B215"/>
    <mergeCell ref="A217:D217"/>
    <mergeCell ref="A363:B363"/>
    <mergeCell ref="A256:D256"/>
    <mergeCell ref="A4:D4"/>
    <mergeCell ref="A3:D3"/>
    <mergeCell ref="A65:D65"/>
    <mergeCell ref="A242:D242"/>
    <mergeCell ref="A246:B246"/>
    <mergeCell ref="A218:D218"/>
    <mergeCell ref="A226:B226"/>
    <mergeCell ref="A204:D204"/>
    <mergeCell ref="A247:D247"/>
    <mergeCell ref="A254:B254"/>
    <mergeCell ref="A343:D343"/>
    <mergeCell ref="A350:B350"/>
    <mergeCell ref="A352:D352"/>
    <mergeCell ref="A353:D353"/>
    <mergeCell ref="A257:D257"/>
    <mergeCell ref="A263:B263"/>
    <mergeCell ref="A291:D291"/>
    <mergeCell ref="A301:B301"/>
    <mergeCell ref="A269:B269"/>
    <mergeCell ref="A270:D270"/>
    <mergeCell ref="A273:B273"/>
    <mergeCell ref="A275:D275"/>
    <mergeCell ref="A276:D276"/>
    <mergeCell ref="A290:B290"/>
    <mergeCell ref="A459:D459"/>
    <mergeCell ref="A460:D460"/>
    <mergeCell ref="A472:B472"/>
    <mergeCell ref="A473:D473"/>
    <mergeCell ref="A506:B506"/>
    <mergeCell ref="A508:D508"/>
    <mergeCell ref="A509:D509"/>
    <mergeCell ref="A526:B526"/>
    <mergeCell ref="A527:D527"/>
    <mergeCell ref="A547:B547"/>
    <mergeCell ref="A548:D548"/>
    <mergeCell ref="A552:B552"/>
    <mergeCell ref="A554:D554"/>
    <mergeCell ref="A555:D555"/>
    <mergeCell ref="A560:B560"/>
    <mergeCell ref="A561:D561"/>
    <mergeCell ref="A570:B570"/>
    <mergeCell ref="A571:D571"/>
    <mergeCell ref="A588:C588"/>
    <mergeCell ref="A589:C589"/>
    <mergeCell ref="A590:C590"/>
    <mergeCell ref="A576:B576"/>
    <mergeCell ref="A578:D578"/>
    <mergeCell ref="A579:D579"/>
    <mergeCell ref="A582:B582"/>
    <mergeCell ref="A583:D583"/>
    <mergeCell ref="A586:B586"/>
  </mergeCells>
  <phoneticPr fontId="0" type="noConversion"/>
  <printOptions horizontalCentered="1"/>
  <pageMargins left="0.59055118110236227" right="0" top="0.39370078740157483" bottom="0.19685039370078741" header="0.70866141732283472" footer="0.51181102362204722"/>
  <pageSetup paperSize="9" scale="64" orientation="portrait" r:id="rId1"/>
  <headerFooter alignWithMargins="0"/>
  <rowBreaks count="7" manualBreakCount="7">
    <brk id="79" max="3" man="1"/>
    <brk id="167" max="3" man="1"/>
    <brk id="254" max="3" man="1"/>
    <brk id="320" max="3" man="1"/>
    <brk id="385" max="3" man="1"/>
    <brk id="457" max="3" man="1"/>
    <brk id="52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60" zoomScaleNormal="100" workbookViewId="0">
      <selection activeCell="C8" sqref="C8"/>
    </sheetView>
  </sheetViews>
  <sheetFormatPr defaultRowHeight="15.75" x14ac:dyDescent="0.2"/>
  <cols>
    <col min="1" max="1" width="5.85546875" style="62" customWidth="1"/>
    <col min="2" max="2" width="42.42578125" style="62" customWidth="1"/>
    <col min="3" max="4" width="23.7109375" style="64" customWidth="1"/>
    <col min="5" max="16384" width="9.140625" style="62"/>
  </cols>
  <sheetData>
    <row r="1" spans="1:4" x14ac:dyDescent="0.2">
      <c r="A1" s="362" t="s">
        <v>334</v>
      </c>
      <c r="B1" s="362"/>
      <c r="C1" s="362"/>
      <c r="D1" s="362"/>
    </row>
    <row r="2" spans="1:4" x14ac:dyDescent="0.2">
      <c r="B2" s="63"/>
    </row>
    <row r="3" spans="1:4" ht="24" customHeight="1" x14ac:dyDescent="0.2">
      <c r="A3" s="360" t="s">
        <v>57</v>
      </c>
      <c r="B3" s="360"/>
      <c r="C3" s="360"/>
      <c r="D3" s="360"/>
    </row>
    <row r="4" spans="1:4" ht="39.75" customHeight="1" x14ac:dyDescent="0.2">
      <c r="A4" s="325" t="s">
        <v>17</v>
      </c>
      <c r="B4" s="325" t="s">
        <v>14</v>
      </c>
      <c r="C4" s="171" t="s">
        <v>76</v>
      </c>
      <c r="D4" s="171" t="s">
        <v>13</v>
      </c>
    </row>
    <row r="5" spans="1:4" ht="26.25" customHeight="1" x14ac:dyDescent="0.2">
      <c r="A5" s="172">
        <v>1</v>
      </c>
      <c r="B5" s="82" t="s">
        <v>335</v>
      </c>
      <c r="C5" s="65">
        <v>2456244.7799999998</v>
      </c>
      <c r="D5" s="65" t="s">
        <v>95</v>
      </c>
    </row>
    <row r="6" spans="1:4" s="66" customFormat="1" ht="26.25" customHeight="1" x14ac:dyDescent="0.2">
      <c r="A6" s="173">
        <v>2</v>
      </c>
      <c r="B6" s="69" t="s">
        <v>400</v>
      </c>
      <c r="C6" s="65">
        <v>202866.33</v>
      </c>
      <c r="D6" s="65" t="s">
        <v>95</v>
      </c>
    </row>
    <row r="7" spans="1:4" s="66" customFormat="1" ht="26.25" customHeight="1" x14ac:dyDescent="0.2">
      <c r="A7" s="172">
        <v>3</v>
      </c>
      <c r="B7" s="69" t="s">
        <v>266</v>
      </c>
      <c r="C7" s="68">
        <f>580087.18-41983.68</f>
        <v>538103.5</v>
      </c>
      <c r="D7" s="65" t="s">
        <v>95</v>
      </c>
    </row>
    <row r="8" spans="1:4" s="66" customFormat="1" ht="26.25" customHeight="1" x14ac:dyDescent="0.2">
      <c r="A8" s="173">
        <v>4</v>
      </c>
      <c r="B8" s="69" t="s">
        <v>626</v>
      </c>
      <c r="C8" s="68">
        <v>692501.52</v>
      </c>
      <c r="D8" s="68">
        <v>547291.09</v>
      </c>
    </row>
    <row r="9" spans="1:4" s="66" customFormat="1" ht="26.25" customHeight="1" x14ac:dyDescent="0.2">
      <c r="A9" s="172">
        <v>5</v>
      </c>
      <c r="B9" s="69" t="s">
        <v>649</v>
      </c>
      <c r="C9" s="65">
        <v>444990.97</v>
      </c>
      <c r="D9" s="68" t="s">
        <v>95</v>
      </c>
    </row>
    <row r="10" spans="1:4" s="66" customFormat="1" ht="26.25" customHeight="1" x14ac:dyDescent="0.2">
      <c r="A10" s="173">
        <v>6</v>
      </c>
      <c r="B10" s="69" t="s">
        <v>690</v>
      </c>
      <c r="C10" s="68">
        <v>48453.1</v>
      </c>
      <c r="D10" s="68" t="s">
        <v>95</v>
      </c>
    </row>
    <row r="11" spans="1:4" s="66" customFormat="1" ht="26.25" customHeight="1" x14ac:dyDescent="0.2">
      <c r="A11" s="172">
        <v>7</v>
      </c>
      <c r="B11" s="69" t="s">
        <v>698</v>
      </c>
      <c r="C11" s="68">
        <v>754143.99</v>
      </c>
      <c r="D11" s="68">
        <v>5585.03</v>
      </c>
    </row>
    <row r="12" spans="1:4" ht="26.25" customHeight="1" x14ac:dyDescent="0.2">
      <c r="A12" s="172">
        <v>8</v>
      </c>
      <c r="B12" s="69" t="s">
        <v>699</v>
      </c>
      <c r="C12" s="68">
        <f>206871.03+6100</f>
        <v>212971.03</v>
      </c>
      <c r="D12" s="68">
        <v>7212.32</v>
      </c>
    </row>
    <row r="13" spans="1:4" s="66" customFormat="1" ht="26.25" customHeight="1" x14ac:dyDescent="0.2">
      <c r="A13" s="173">
        <v>9</v>
      </c>
      <c r="B13" s="69" t="s">
        <v>775</v>
      </c>
      <c r="C13" s="68">
        <v>452628.7</v>
      </c>
      <c r="D13" s="68">
        <v>59204.09</v>
      </c>
    </row>
    <row r="14" spans="1:4" s="66" customFormat="1" ht="26.25" customHeight="1" x14ac:dyDescent="0.2">
      <c r="A14" s="172">
        <v>10</v>
      </c>
      <c r="B14" s="69" t="s">
        <v>807</v>
      </c>
      <c r="C14" s="68">
        <v>528024.02</v>
      </c>
      <c r="D14" s="65">
        <v>80710.64</v>
      </c>
    </row>
    <row r="15" spans="1:4" s="66" customFormat="1" ht="26.25" customHeight="1" x14ac:dyDescent="0.2">
      <c r="A15" s="173">
        <v>11</v>
      </c>
      <c r="B15" s="69" t="s">
        <v>867</v>
      </c>
      <c r="C15" s="68">
        <v>471798.55</v>
      </c>
      <c r="D15" s="68">
        <v>118911.06</v>
      </c>
    </row>
    <row r="16" spans="1:4" s="66" customFormat="1" ht="26.25" customHeight="1" x14ac:dyDescent="0.2">
      <c r="A16" s="172">
        <v>12</v>
      </c>
      <c r="B16" s="69" t="s">
        <v>868</v>
      </c>
      <c r="C16" s="65">
        <v>836007.51</v>
      </c>
      <c r="D16" s="68">
        <v>170479.14</v>
      </c>
    </row>
    <row r="17" spans="1:4" s="66" customFormat="1" ht="26.25" customHeight="1" x14ac:dyDescent="0.2">
      <c r="A17" s="173">
        <v>13</v>
      </c>
      <c r="B17" s="69" t="s">
        <v>985</v>
      </c>
      <c r="C17" s="68">
        <v>233097.09</v>
      </c>
      <c r="D17" s="68">
        <v>15818.27</v>
      </c>
    </row>
    <row r="18" spans="1:4" s="66" customFormat="1" ht="26.25" customHeight="1" x14ac:dyDescent="0.2">
      <c r="A18" s="172">
        <v>14</v>
      </c>
      <c r="B18" s="69" t="s">
        <v>1008</v>
      </c>
      <c r="C18" s="65">
        <v>255055.12</v>
      </c>
      <c r="D18" s="65">
        <v>30418.12</v>
      </c>
    </row>
    <row r="19" spans="1:4" ht="26.25" customHeight="1" x14ac:dyDescent="0.2">
      <c r="A19" s="172">
        <v>15</v>
      </c>
      <c r="B19" s="69" t="s">
        <v>1054</v>
      </c>
      <c r="C19" s="65">
        <v>292055.92</v>
      </c>
      <c r="D19" s="65">
        <v>28225.43</v>
      </c>
    </row>
    <row r="20" spans="1:4" s="66" customFormat="1" ht="26.25" customHeight="1" x14ac:dyDescent="0.2">
      <c r="A20" s="173">
        <v>16</v>
      </c>
      <c r="B20" s="69" t="s">
        <v>1098</v>
      </c>
      <c r="C20" s="65">
        <v>1011191.93</v>
      </c>
      <c r="D20" s="65" t="s">
        <v>95</v>
      </c>
    </row>
    <row r="21" spans="1:4" s="66" customFormat="1" ht="40.5" customHeight="1" x14ac:dyDescent="0.2">
      <c r="A21" s="172">
        <v>17</v>
      </c>
      <c r="B21" s="69" t="s">
        <v>1238</v>
      </c>
      <c r="C21" s="68">
        <v>219589.72</v>
      </c>
      <c r="D21" s="65" t="s">
        <v>95</v>
      </c>
    </row>
    <row r="22" spans="1:4" s="66" customFormat="1" ht="26.25" customHeight="1" x14ac:dyDescent="0.2">
      <c r="A22" s="173">
        <v>18</v>
      </c>
      <c r="B22" s="69" t="s">
        <v>1099</v>
      </c>
      <c r="C22" s="68">
        <v>59820.5</v>
      </c>
      <c r="D22" s="68" t="s">
        <v>95</v>
      </c>
    </row>
    <row r="23" spans="1:4" s="66" customFormat="1" ht="26.25" customHeight="1" x14ac:dyDescent="0.2">
      <c r="A23" s="172">
        <v>19</v>
      </c>
      <c r="B23" s="69" t="s">
        <v>1100</v>
      </c>
      <c r="C23" s="65">
        <v>43733.79</v>
      </c>
      <c r="D23" s="68"/>
    </row>
    <row r="24" spans="1:4" ht="23.25" customHeight="1" x14ac:dyDescent="0.2">
      <c r="A24" s="361" t="s">
        <v>15</v>
      </c>
      <c r="B24" s="361"/>
      <c r="C24" s="174">
        <f>SUM(C5:C23)</f>
        <v>9753278.0699999984</v>
      </c>
      <c r="D24" s="174">
        <f>SUM(D5:D23)</f>
        <v>1063855.19</v>
      </c>
    </row>
    <row r="25" spans="1:4" x14ac:dyDescent="0.2">
      <c r="B25" s="66"/>
      <c r="C25" s="67"/>
      <c r="D25" s="67"/>
    </row>
    <row r="26" spans="1:4" x14ac:dyDescent="0.2">
      <c r="B26" s="66"/>
      <c r="C26" s="67"/>
      <c r="D26" s="67"/>
    </row>
    <row r="27" spans="1:4" x14ac:dyDescent="0.2">
      <c r="B27" s="66"/>
      <c r="C27" s="67"/>
      <c r="D27" s="67"/>
    </row>
    <row r="28" spans="1:4" x14ac:dyDescent="0.2">
      <c r="B28" s="66"/>
      <c r="C28" s="67"/>
      <c r="D28" s="67"/>
    </row>
    <row r="29" spans="1:4" x14ac:dyDescent="0.2">
      <c r="B29" s="66"/>
      <c r="C29" s="67"/>
      <c r="D29" s="67"/>
    </row>
    <row r="30" spans="1:4" x14ac:dyDescent="0.2">
      <c r="B30" s="66"/>
      <c r="C30" s="67"/>
      <c r="D30" s="67"/>
    </row>
    <row r="31" spans="1:4" x14ac:dyDescent="0.2">
      <c r="B31" s="66"/>
      <c r="C31" s="67"/>
      <c r="D31" s="67"/>
    </row>
    <row r="32" spans="1:4" x14ac:dyDescent="0.2">
      <c r="B32" s="66"/>
      <c r="C32" s="67"/>
      <c r="D32" s="67"/>
    </row>
    <row r="33" spans="2:4" x14ac:dyDescent="0.2">
      <c r="B33" s="66"/>
      <c r="C33" s="67"/>
      <c r="D33" s="67"/>
    </row>
    <row r="34" spans="2:4" x14ac:dyDescent="0.2">
      <c r="B34" s="66"/>
      <c r="C34" s="67"/>
      <c r="D34" s="67"/>
    </row>
  </sheetData>
  <mergeCells count="3">
    <mergeCell ref="A3:D3"/>
    <mergeCell ref="A24:B24"/>
    <mergeCell ref="A1:D1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view="pageBreakPreview" topLeftCell="A73" zoomScale="60" zoomScaleNormal="100" workbookViewId="0">
      <selection activeCell="H87" sqref="H87"/>
    </sheetView>
  </sheetViews>
  <sheetFormatPr defaultRowHeight="14.25" x14ac:dyDescent="0.2"/>
  <cols>
    <col min="1" max="1" width="15" style="58" bestFit="1" customWidth="1"/>
    <col min="2" max="2" width="29" style="58" customWidth="1"/>
    <col min="3" max="3" width="27.7109375" style="58" customWidth="1"/>
    <col min="4" max="5" width="19.7109375" style="58" customWidth="1"/>
    <col min="6" max="16384" width="9.140625" style="58"/>
  </cols>
  <sheetData>
    <row r="1" spans="1:5" ht="15.75" thickBot="1" x14ac:dyDescent="0.25">
      <c r="A1" s="369" t="s">
        <v>1350</v>
      </c>
      <c r="B1" s="370"/>
      <c r="C1" s="370"/>
      <c r="D1" s="370"/>
      <c r="E1" s="371"/>
    </row>
    <row r="2" spans="1:5" x14ac:dyDescent="0.2">
      <c r="A2" s="83"/>
      <c r="B2" s="83"/>
      <c r="C2" s="84"/>
      <c r="D2" s="85"/>
      <c r="E2" s="86"/>
    </row>
    <row r="3" spans="1:5" ht="25.5" customHeight="1" x14ac:dyDescent="0.2">
      <c r="A3" s="307" t="s">
        <v>89</v>
      </c>
      <c r="B3" s="307" t="s">
        <v>90</v>
      </c>
      <c r="C3" s="308" t="s">
        <v>91</v>
      </c>
      <c r="D3" s="309" t="s">
        <v>92</v>
      </c>
      <c r="E3" s="309" t="s">
        <v>93</v>
      </c>
    </row>
    <row r="4" spans="1:5" ht="18" x14ac:dyDescent="0.2">
      <c r="A4" s="372">
        <v>2015</v>
      </c>
      <c r="B4" s="372"/>
      <c r="C4" s="372"/>
      <c r="D4" s="372"/>
      <c r="E4" s="372"/>
    </row>
    <row r="5" spans="1:5" ht="31.5" customHeight="1" x14ac:dyDescent="0.2">
      <c r="A5" s="303" t="s">
        <v>1317</v>
      </c>
      <c r="B5" s="368" t="s">
        <v>1305</v>
      </c>
      <c r="C5" s="88" t="s">
        <v>1306</v>
      </c>
      <c r="D5" s="297">
        <v>737.5</v>
      </c>
      <c r="E5" s="304" t="s">
        <v>95</v>
      </c>
    </row>
    <row r="6" spans="1:5" ht="21.95" customHeight="1" x14ac:dyDescent="0.2">
      <c r="A6" s="303" t="s">
        <v>1318</v>
      </c>
      <c r="B6" s="368"/>
      <c r="C6" s="88" t="s">
        <v>1309</v>
      </c>
      <c r="D6" s="297">
        <v>2322.37</v>
      </c>
      <c r="E6" s="304" t="s">
        <v>95</v>
      </c>
    </row>
    <row r="7" spans="1:5" ht="21.95" customHeight="1" x14ac:dyDescent="0.2">
      <c r="A7" s="303" t="s">
        <v>1366</v>
      </c>
      <c r="B7" s="368"/>
      <c r="C7" s="88" t="s">
        <v>1309</v>
      </c>
      <c r="D7" s="297">
        <v>4837</v>
      </c>
      <c r="E7" s="304"/>
    </row>
    <row r="8" spans="1:5" ht="21.95" customHeight="1" x14ac:dyDescent="0.2">
      <c r="A8" s="303" t="s">
        <v>1367</v>
      </c>
      <c r="B8" s="368"/>
      <c r="C8" s="88"/>
      <c r="D8" s="297">
        <v>1349.53</v>
      </c>
      <c r="E8" s="304"/>
    </row>
    <row r="9" spans="1:5" ht="21.95" customHeight="1" x14ac:dyDescent="0.2">
      <c r="A9" s="303" t="s">
        <v>1368</v>
      </c>
      <c r="B9" s="368"/>
      <c r="C9" s="88" t="s">
        <v>1306</v>
      </c>
      <c r="D9" s="297">
        <v>3100</v>
      </c>
      <c r="E9" s="304"/>
    </row>
    <row r="10" spans="1:5" ht="21.95" customHeight="1" x14ac:dyDescent="0.2">
      <c r="A10" s="303" t="s">
        <v>1369</v>
      </c>
      <c r="B10" s="368"/>
      <c r="C10" s="88" t="s">
        <v>1306</v>
      </c>
      <c r="D10" s="297">
        <v>361</v>
      </c>
      <c r="E10" s="304"/>
    </row>
    <row r="11" spans="1:5" x14ac:dyDescent="0.2">
      <c r="A11" s="365" t="s">
        <v>100</v>
      </c>
      <c r="B11" s="365"/>
      <c r="C11" s="365"/>
      <c r="D11" s="87">
        <f>SUM(D5:D10)</f>
        <v>12707.4</v>
      </c>
      <c r="E11" s="87" t="s">
        <v>95</v>
      </c>
    </row>
    <row r="12" spans="1:5" ht="21.95" customHeight="1" x14ac:dyDescent="0.2">
      <c r="A12" s="303" t="s">
        <v>1319</v>
      </c>
      <c r="B12" s="368" t="s">
        <v>94</v>
      </c>
      <c r="C12" s="88" t="s">
        <v>1320</v>
      </c>
      <c r="D12" s="297">
        <v>282.16000000000003</v>
      </c>
      <c r="E12" s="304" t="s">
        <v>95</v>
      </c>
    </row>
    <row r="13" spans="1:5" ht="21.95" customHeight="1" x14ac:dyDescent="0.2">
      <c r="A13" s="303" t="s">
        <v>1365</v>
      </c>
      <c r="B13" s="368"/>
      <c r="C13" s="88"/>
      <c r="D13" s="297">
        <v>3000</v>
      </c>
      <c r="E13" s="304"/>
    </row>
    <row r="14" spans="1:5" x14ac:dyDescent="0.2">
      <c r="A14" s="365" t="s">
        <v>100</v>
      </c>
      <c r="B14" s="365"/>
      <c r="C14" s="365"/>
      <c r="D14" s="87">
        <f>SUM(D12:D13)</f>
        <v>3282.16</v>
      </c>
      <c r="E14" s="87" t="s">
        <v>95</v>
      </c>
    </row>
    <row r="15" spans="1:5" ht="21.95" customHeight="1" x14ac:dyDescent="0.2">
      <c r="A15" s="303" t="s">
        <v>1361</v>
      </c>
      <c r="B15" s="303" t="s">
        <v>1302</v>
      </c>
      <c r="C15" s="373" t="s">
        <v>1362</v>
      </c>
      <c r="D15" s="297">
        <v>9469</v>
      </c>
      <c r="E15" s="304"/>
    </row>
    <row r="16" spans="1:5" ht="21.95" customHeight="1" x14ac:dyDescent="0.2">
      <c r="A16" s="303" t="s">
        <v>1361</v>
      </c>
      <c r="B16" s="303" t="s">
        <v>1302</v>
      </c>
      <c r="C16" s="373"/>
      <c r="D16" s="297">
        <v>14000</v>
      </c>
      <c r="E16" s="304"/>
    </row>
    <row r="17" spans="1:5" ht="21.95" customHeight="1" x14ac:dyDescent="0.2">
      <c r="A17" s="303" t="s">
        <v>1361</v>
      </c>
      <c r="B17" s="303" t="s">
        <v>1302</v>
      </c>
      <c r="C17" s="373"/>
      <c r="D17" s="297">
        <v>3000</v>
      </c>
      <c r="E17" s="304"/>
    </row>
    <row r="18" spans="1:5" x14ac:dyDescent="0.2">
      <c r="A18" s="365" t="s">
        <v>100</v>
      </c>
      <c r="B18" s="365"/>
      <c r="C18" s="365"/>
      <c r="D18" s="87">
        <f>SUM(D15:D17)</f>
        <v>26469</v>
      </c>
      <c r="E18" s="87" t="s">
        <v>95</v>
      </c>
    </row>
    <row r="19" spans="1:5" ht="18" x14ac:dyDescent="0.2">
      <c r="A19" s="366" t="s">
        <v>96</v>
      </c>
      <c r="B19" s="366"/>
      <c r="C19" s="366"/>
      <c r="D19" s="305">
        <f>D11+D14+D18</f>
        <v>42458.559999999998</v>
      </c>
      <c r="E19" s="305" t="s">
        <v>95</v>
      </c>
    </row>
    <row r="20" spans="1:5" ht="18" x14ac:dyDescent="0.2">
      <c r="A20" s="372">
        <v>2016</v>
      </c>
      <c r="B20" s="372"/>
      <c r="C20" s="372"/>
      <c r="D20" s="372"/>
      <c r="E20" s="372"/>
    </row>
    <row r="21" spans="1:5" ht="31.5" customHeight="1" x14ac:dyDescent="0.2">
      <c r="A21" s="303" t="s">
        <v>1371</v>
      </c>
      <c r="B21" s="303" t="s">
        <v>1304</v>
      </c>
      <c r="C21" s="88"/>
      <c r="D21" s="297">
        <v>100</v>
      </c>
      <c r="E21" s="304" t="s">
        <v>95</v>
      </c>
    </row>
    <row r="22" spans="1:5" x14ac:dyDescent="0.2">
      <c r="A22" s="365" t="s">
        <v>100</v>
      </c>
      <c r="B22" s="365"/>
      <c r="C22" s="365"/>
      <c r="D22" s="87">
        <f>SUM(D21:D21)</f>
        <v>100</v>
      </c>
      <c r="E22" s="87" t="s">
        <v>95</v>
      </c>
    </row>
    <row r="23" spans="1:5" ht="31.5" customHeight="1" x14ac:dyDescent="0.2">
      <c r="A23" s="303" t="s">
        <v>1311</v>
      </c>
      <c r="B23" s="303" t="s">
        <v>59</v>
      </c>
      <c r="C23" s="88" t="s">
        <v>1312</v>
      </c>
      <c r="D23" s="297">
        <v>378.84</v>
      </c>
      <c r="E23" s="304" t="s">
        <v>95</v>
      </c>
    </row>
    <row r="24" spans="1:5" x14ac:dyDescent="0.2">
      <c r="A24" s="365" t="s">
        <v>100</v>
      </c>
      <c r="B24" s="365"/>
      <c r="C24" s="365"/>
      <c r="D24" s="87">
        <f>SUM(D23:D23)</f>
        <v>378.84</v>
      </c>
      <c r="E24" s="87" t="s">
        <v>95</v>
      </c>
    </row>
    <row r="25" spans="1:5" ht="21.95" customHeight="1" x14ac:dyDescent="0.2">
      <c r="A25" s="303" t="s">
        <v>1301</v>
      </c>
      <c r="B25" s="303" t="s">
        <v>1302</v>
      </c>
      <c r="C25" s="310" t="s">
        <v>1303</v>
      </c>
      <c r="D25" s="297">
        <v>488.73</v>
      </c>
      <c r="E25" s="304" t="s">
        <v>95</v>
      </c>
    </row>
    <row r="26" spans="1:5" x14ac:dyDescent="0.2">
      <c r="A26" s="365" t="s">
        <v>100</v>
      </c>
      <c r="B26" s="365"/>
      <c r="C26" s="365"/>
      <c r="D26" s="87">
        <f>SUM(D25:D25)</f>
        <v>488.73</v>
      </c>
      <c r="E26" s="87" t="s">
        <v>95</v>
      </c>
    </row>
    <row r="27" spans="1:5" ht="21.95" customHeight="1" x14ac:dyDescent="0.2">
      <c r="A27" s="303" t="s">
        <v>1363</v>
      </c>
      <c r="B27" s="303" t="s">
        <v>1364</v>
      </c>
      <c r="C27" s="310" t="s">
        <v>1362</v>
      </c>
      <c r="D27" s="297">
        <v>14224</v>
      </c>
      <c r="E27" s="304" t="s">
        <v>95</v>
      </c>
    </row>
    <row r="28" spans="1:5" x14ac:dyDescent="0.2">
      <c r="A28" s="365" t="s">
        <v>100</v>
      </c>
      <c r="B28" s="365"/>
      <c r="C28" s="365"/>
      <c r="D28" s="87">
        <f>SUM(D27:D27)</f>
        <v>14224</v>
      </c>
      <c r="E28" s="87" t="s">
        <v>95</v>
      </c>
    </row>
    <row r="29" spans="1:5" ht="21.95" customHeight="1" x14ac:dyDescent="0.2">
      <c r="A29" s="303" t="s">
        <v>1322</v>
      </c>
      <c r="B29" s="303" t="s">
        <v>97</v>
      </c>
      <c r="C29" s="88" t="s">
        <v>1332</v>
      </c>
      <c r="D29" s="297">
        <v>370</v>
      </c>
      <c r="E29" s="304" t="s">
        <v>95</v>
      </c>
    </row>
    <row r="30" spans="1:5" x14ac:dyDescent="0.2">
      <c r="A30" s="365" t="s">
        <v>100</v>
      </c>
      <c r="B30" s="365"/>
      <c r="C30" s="365"/>
      <c r="D30" s="87">
        <f>SUM(D29:D29)</f>
        <v>370</v>
      </c>
      <c r="E30" s="87" t="s">
        <v>95</v>
      </c>
    </row>
    <row r="31" spans="1:5" s="298" customFormat="1" ht="21.95" customHeight="1" x14ac:dyDescent="0.2">
      <c r="A31" s="105" t="s">
        <v>1308</v>
      </c>
      <c r="B31" s="356" t="s">
        <v>1305</v>
      </c>
      <c r="C31" s="324" t="s">
        <v>1309</v>
      </c>
      <c r="D31" s="297">
        <v>5177.76</v>
      </c>
      <c r="E31" s="306" t="s">
        <v>95</v>
      </c>
    </row>
    <row r="32" spans="1:5" s="298" customFormat="1" ht="21.95" customHeight="1" x14ac:dyDescent="0.2">
      <c r="A32" s="105" t="s">
        <v>1310</v>
      </c>
      <c r="B32" s="356"/>
      <c r="C32" s="296"/>
      <c r="D32" s="297">
        <v>132</v>
      </c>
      <c r="E32" s="306" t="s">
        <v>95</v>
      </c>
    </row>
    <row r="33" spans="1:5" ht="21.95" customHeight="1" x14ac:dyDescent="0.2">
      <c r="A33" s="303" t="s">
        <v>1321</v>
      </c>
      <c r="B33" s="356"/>
      <c r="C33" s="88" t="s">
        <v>1306</v>
      </c>
      <c r="D33" s="297">
        <v>200</v>
      </c>
      <c r="E33" s="304" t="s">
        <v>95</v>
      </c>
    </row>
    <row r="34" spans="1:5" ht="21.95" customHeight="1" x14ac:dyDescent="0.2">
      <c r="A34" s="303" t="s">
        <v>1323</v>
      </c>
      <c r="B34" s="356"/>
      <c r="C34" s="88" t="s">
        <v>1306</v>
      </c>
      <c r="D34" s="297">
        <v>651.97</v>
      </c>
      <c r="E34" s="304" t="s">
        <v>95</v>
      </c>
    </row>
    <row r="35" spans="1:5" s="298" customFormat="1" ht="21.95" customHeight="1" x14ac:dyDescent="0.2">
      <c r="A35" s="105" t="s">
        <v>1301</v>
      </c>
      <c r="B35" s="356"/>
      <c r="C35" s="88" t="s">
        <v>1306</v>
      </c>
      <c r="D35" s="297">
        <v>1233.3499999999999</v>
      </c>
      <c r="E35" s="306" t="s">
        <v>95</v>
      </c>
    </row>
    <row r="36" spans="1:5" s="298" customFormat="1" ht="21.95" customHeight="1" x14ac:dyDescent="0.2">
      <c r="A36" s="105" t="s">
        <v>1324</v>
      </c>
      <c r="B36" s="356"/>
      <c r="C36" s="88"/>
      <c r="D36" s="297">
        <v>325.02999999999997</v>
      </c>
      <c r="E36" s="306" t="s">
        <v>95</v>
      </c>
    </row>
    <row r="37" spans="1:5" s="298" customFormat="1" ht="21.95" customHeight="1" x14ac:dyDescent="0.2">
      <c r="A37" s="105" t="s">
        <v>1325</v>
      </c>
      <c r="B37" s="356"/>
      <c r="C37" s="324" t="s">
        <v>1309</v>
      </c>
      <c r="D37" s="297">
        <v>313.58</v>
      </c>
      <c r="E37" s="306" t="s">
        <v>95</v>
      </c>
    </row>
    <row r="38" spans="1:5" s="298" customFormat="1" ht="21.95" customHeight="1" x14ac:dyDescent="0.2">
      <c r="A38" s="105" t="s">
        <v>1326</v>
      </c>
      <c r="B38" s="356"/>
      <c r="C38" s="88" t="s">
        <v>1306</v>
      </c>
      <c r="D38" s="297">
        <v>71</v>
      </c>
      <c r="E38" s="306" t="s">
        <v>95</v>
      </c>
    </row>
    <row r="39" spans="1:5" s="298" customFormat="1" ht="21.95" customHeight="1" x14ac:dyDescent="0.2">
      <c r="A39" s="105" t="s">
        <v>1327</v>
      </c>
      <c r="B39" s="356"/>
      <c r="C39" s="88" t="s">
        <v>1306</v>
      </c>
      <c r="D39" s="297">
        <v>584.35</v>
      </c>
      <c r="E39" s="306" t="s">
        <v>95</v>
      </c>
    </row>
    <row r="40" spans="1:5" x14ac:dyDescent="0.2">
      <c r="A40" s="365" t="s">
        <v>100</v>
      </c>
      <c r="B40" s="365"/>
      <c r="C40" s="365"/>
      <c r="D40" s="87">
        <f>SUM(D31:D39)</f>
        <v>8689.0399999999991</v>
      </c>
      <c r="E40" s="87" t="s">
        <v>95</v>
      </c>
    </row>
    <row r="41" spans="1:5" ht="18" x14ac:dyDescent="0.2">
      <c r="A41" s="366" t="s">
        <v>101</v>
      </c>
      <c r="B41" s="366"/>
      <c r="C41" s="366"/>
      <c r="D41" s="305">
        <f>D22+D24+D26+D28+D30+D40</f>
        <v>24250.61</v>
      </c>
      <c r="E41" s="305" t="s">
        <v>95</v>
      </c>
    </row>
    <row r="42" spans="1:5" ht="18" x14ac:dyDescent="0.2">
      <c r="A42" s="372">
        <v>2017</v>
      </c>
      <c r="B42" s="372"/>
      <c r="C42" s="372"/>
      <c r="D42" s="372"/>
      <c r="E42" s="372"/>
    </row>
    <row r="43" spans="1:5" ht="21.95" customHeight="1" x14ac:dyDescent="0.2">
      <c r="A43" s="303" t="s">
        <v>1351</v>
      </c>
      <c r="B43" s="368" t="s">
        <v>59</v>
      </c>
      <c r="C43" s="88"/>
      <c r="D43" s="90"/>
      <c r="E43" s="304">
        <v>10500</v>
      </c>
    </row>
    <row r="44" spans="1:5" ht="21.95" customHeight="1" x14ac:dyDescent="0.2">
      <c r="A44" s="303" t="s">
        <v>1352</v>
      </c>
      <c r="B44" s="368"/>
      <c r="C44" s="88"/>
      <c r="D44" s="90"/>
      <c r="E44" s="304">
        <v>7000</v>
      </c>
    </row>
    <row r="45" spans="1:5" x14ac:dyDescent="0.2">
      <c r="A45" s="365" t="s">
        <v>100</v>
      </c>
      <c r="B45" s="365"/>
      <c r="C45" s="365"/>
      <c r="D45" s="87">
        <f>D43+D44</f>
        <v>0</v>
      </c>
      <c r="E45" s="87">
        <f>SUM(E43:E44)</f>
        <v>17500</v>
      </c>
    </row>
    <row r="46" spans="1:5" ht="21.95" customHeight="1" x14ac:dyDescent="0.2">
      <c r="A46" s="303" t="s">
        <v>1336</v>
      </c>
      <c r="B46" s="303" t="s">
        <v>94</v>
      </c>
      <c r="C46" s="88" t="s">
        <v>1320</v>
      </c>
      <c r="D46" s="297">
        <v>1400</v>
      </c>
      <c r="E46" s="304" t="s">
        <v>95</v>
      </c>
    </row>
    <row r="47" spans="1:5" x14ac:dyDescent="0.2">
      <c r="A47" s="365" t="s">
        <v>100</v>
      </c>
      <c r="B47" s="365"/>
      <c r="C47" s="365"/>
      <c r="D47" s="87">
        <f>SUM(D46:D46)</f>
        <v>1400</v>
      </c>
      <c r="E47" s="87" t="s">
        <v>95</v>
      </c>
    </row>
    <row r="48" spans="1:5" ht="21.95" customHeight="1" x14ac:dyDescent="0.2">
      <c r="A48" s="303" t="s">
        <v>1330</v>
      </c>
      <c r="B48" s="374" t="s">
        <v>1305</v>
      </c>
      <c r="C48" s="89"/>
      <c r="D48" s="297">
        <v>600</v>
      </c>
      <c r="E48" s="304" t="s">
        <v>95</v>
      </c>
    </row>
    <row r="49" spans="1:5" ht="21.95" customHeight="1" x14ac:dyDescent="0.2">
      <c r="A49" s="303" t="s">
        <v>1331</v>
      </c>
      <c r="B49" s="374"/>
      <c r="C49" s="88" t="s">
        <v>1309</v>
      </c>
      <c r="D49" s="297">
        <v>2162.3200000000002</v>
      </c>
      <c r="E49" s="304" t="s">
        <v>95</v>
      </c>
    </row>
    <row r="50" spans="1:5" ht="21.95" customHeight="1" x14ac:dyDescent="0.2">
      <c r="A50" s="303" t="s">
        <v>1370</v>
      </c>
      <c r="B50" s="374"/>
      <c r="C50" s="88" t="s">
        <v>1306</v>
      </c>
      <c r="D50" s="297">
        <v>2672.51</v>
      </c>
      <c r="E50" s="304"/>
    </row>
    <row r="51" spans="1:5" s="298" customFormat="1" ht="21.95" customHeight="1" x14ac:dyDescent="0.2">
      <c r="A51" s="105" t="s">
        <v>1313</v>
      </c>
      <c r="B51" s="374"/>
      <c r="C51" s="324" t="s">
        <v>1314</v>
      </c>
      <c r="D51" s="297">
        <v>19457.47</v>
      </c>
      <c r="E51" s="306" t="s">
        <v>95</v>
      </c>
    </row>
    <row r="52" spans="1:5" s="298" customFormat="1" ht="21.95" customHeight="1" x14ac:dyDescent="0.2">
      <c r="A52" s="105" t="s">
        <v>1313</v>
      </c>
      <c r="B52" s="374"/>
      <c r="C52" s="324" t="s">
        <v>1315</v>
      </c>
      <c r="D52" s="297">
        <v>24172.080000000002</v>
      </c>
      <c r="E52" s="306" t="s">
        <v>95</v>
      </c>
    </row>
    <row r="53" spans="1:5" s="298" customFormat="1" ht="21.95" customHeight="1" x14ac:dyDescent="0.2">
      <c r="A53" s="105" t="s">
        <v>1313</v>
      </c>
      <c r="B53" s="374"/>
      <c r="C53" s="324" t="s">
        <v>1315</v>
      </c>
      <c r="D53" s="297">
        <v>12173.86</v>
      </c>
      <c r="E53" s="306" t="s">
        <v>95</v>
      </c>
    </row>
    <row r="54" spans="1:5" s="298" customFormat="1" ht="21.95" customHeight="1" x14ac:dyDescent="0.2">
      <c r="A54" s="105" t="s">
        <v>1316</v>
      </c>
      <c r="B54" s="374"/>
      <c r="C54" s="324" t="s">
        <v>1315</v>
      </c>
      <c r="D54" s="297">
        <v>4580.8999999999996</v>
      </c>
      <c r="E54" s="306" t="s">
        <v>95</v>
      </c>
    </row>
    <row r="55" spans="1:5" s="298" customFormat="1" ht="21.95" customHeight="1" x14ac:dyDescent="0.2">
      <c r="A55" s="105" t="s">
        <v>1316</v>
      </c>
      <c r="B55" s="374"/>
      <c r="C55" s="324" t="s">
        <v>1315</v>
      </c>
      <c r="D55" s="297">
        <v>2438</v>
      </c>
      <c r="E55" s="306" t="s">
        <v>95</v>
      </c>
    </row>
    <row r="56" spans="1:5" s="298" customFormat="1" ht="21.95" customHeight="1" x14ac:dyDescent="0.2">
      <c r="A56" s="105" t="s">
        <v>1316</v>
      </c>
      <c r="B56" s="374"/>
      <c r="C56" s="324" t="s">
        <v>1315</v>
      </c>
      <c r="D56" s="297">
        <v>1292.19</v>
      </c>
      <c r="E56" s="306" t="s">
        <v>95</v>
      </c>
    </row>
    <row r="57" spans="1:5" s="298" customFormat="1" ht="21.95" customHeight="1" x14ac:dyDescent="0.2">
      <c r="A57" s="105" t="s">
        <v>1316</v>
      </c>
      <c r="B57" s="374"/>
      <c r="C57" s="324" t="s">
        <v>1315</v>
      </c>
      <c r="D57" s="297">
        <v>4111.16</v>
      </c>
      <c r="E57" s="306" t="s">
        <v>95</v>
      </c>
    </row>
    <row r="58" spans="1:5" ht="21.95" customHeight="1" x14ac:dyDescent="0.2">
      <c r="A58" s="105" t="s">
        <v>1316</v>
      </c>
      <c r="B58" s="374"/>
      <c r="C58" s="88" t="s">
        <v>1337</v>
      </c>
      <c r="D58" s="297">
        <v>1500</v>
      </c>
      <c r="E58" s="304" t="s">
        <v>95</v>
      </c>
    </row>
    <row r="59" spans="1:5" ht="21.95" customHeight="1" x14ac:dyDescent="0.2">
      <c r="A59" s="105" t="s">
        <v>1316</v>
      </c>
      <c r="B59" s="374"/>
      <c r="C59" s="324" t="s">
        <v>1315</v>
      </c>
      <c r="D59" s="297">
        <v>1000</v>
      </c>
      <c r="E59" s="304" t="s">
        <v>95</v>
      </c>
    </row>
    <row r="60" spans="1:5" ht="21.95" customHeight="1" x14ac:dyDescent="0.2">
      <c r="A60" s="105" t="s">
        <v>1316</v>
      </c>
      <c r="B60" s="374"/>
      <c r="C60" s="324" t="s">
        <v>1338</v>
      </c>
      <c r="D60" s="297">
        <v>83994.47</v>
      </c>
      <c r="E60" s="304" t="s">
        <v>95</v>
      </c>
    </row>
    <row r="61" spans="1:5" ht="21.95" customHeight="1" x14ac:dyDescent="0.2">
      <c r="A61" s="105" t="s">
        <v>1316</v>
      </c>
      <c r="B61" s="374"/>
      <c r="C61" s="324" t="s">
        <v>1315</v>
      </c>
      <c r="D61" s="297">
        <v>3654.49</v>
      </c>
      <c r="E61" s="304" t="s">
        <v>95</v>
      </c>
    </row>
    <row r="62" spans="1:5" ht="21.95" customHeight="1" x14ac:dyDescent="0.2">
      <c r="A62" s="105" t="s">
        <v>1316</v>
      </c>
      <c r="B62" s="374"/>
      <c r="C62" s="324" t="s">
        <v>1315</v>
      </c>
      <c r="D62" s="297">
        <v>1500</v>
      </c>
      <c r="E62" s="304" t="s">
        <v>95</v>
      </c>
    </row>
    <row r="63" spans="1:5" ht="21.95" customHeight="1" x14ac:dyDescent="0.2">
      <c r="A63" s="105" t="s">
        <v>1316</v>
      </c>
      <c r="B63" s="374"/>
      <c r="C63" s="324" t="s">
        <v>1315</v>
      </c>
      <c r="D63" s="297">
        <v>4228.6499999999996</v>
      </c>
      <c r="E63" s="304" t="s">
        <v>95</v>
      </c>
    </row>
    <row r="64" spans="1:5" ht="21.95" customHeight="1" x14ac:dyDescent="0.2">
      <c r="A64" s="105" t="s">
        <v>1316</v>
      </c>
      <c r="B64" s="374"/>
      <c r="C64" s="324" t="s">
        <v>1315</v>
      </c>
      <c r="D64" s="297">
        <v>800</v>
      </c>
      <c r="E64" s="304" t="s">
        <v>95</v>
      </c>
    </row>
    <row r="65" spans="1:5" ht="21.95" customHeight="1" x14ac:dyDescent="0.2">
      <c r="A65" s="105" t="s">
        <v>1316</v>
      </c>
      <c r="B65" s="374"/>
      <c r="C65" s="324" t="s">
        <v>1315</v>
      </c>
      <c r="D65" s="297">
        <v>1500</v>
      </c>
      <c r="E65" s="304" t="s">
        <v>95</v>
      </c>
    </row>
    <row r="66" spans="1:5" ht="21.95" customHeight="1" x14ac:dyDescent="0.2">
      <c r="A66" s="105" t="s">
        <v>1316</v>
      </c>
      <c r="B66" s="374"/>
      <c r="C66" s="324" t="s">
        <v>1315</v>
      </c>
      <c r="D66" s="297">
        <v>6565.79</v>
      </c>
      <c r="E66" s="304" t="s">
        <v>95</v>
      </c>
    </row>
    <row r="67" spans="1:5" ht="21.95" customHeight="1" x14ac:dyDescent="0.2">
      <c r="A67" s="105" t="s">
        <v>1316</v>
      </c>
      <c r="B67" s="374"/>
      <c r="C67" s="324" t="s">
        <v>1315</v>
      </c>
      <c r="D67" s="297">
        <v>2000</v>
      </c>
      <c r="E67" s="304" t="s">
        <v>95</v>
      </c>
    </row>
    <row r="68" spans="1:5" ht="21.95" customHeight="1" x14ac:dyDescent="0.2">
      <c r="A68" s="105" t="s">
        <v>1316</v>
      </c>
      <c r="B68" s="374"/>
      <c r="C68" s="324" t="s">
        <v>1315</v>
      </c>
      <c r="D68" s="297">
        <v>3825.3</v>
      </c>
      <c r="E68" s="304" t="s">
        <v>95</v>
      </c>
    </row>
    <row r="69" spans="1:5" ht="21.95" customHeight="1" x14ac:dyDescent="0.2">
      <c r="A69" s="105" t="s">
        <v>1339</v>
      </c>
      <c r="B69" s="374"/>
      <c r="C69" s="324" t="s">
        <v>1306</v>
      </c>
      <c r="D69" s="297">
        <v>615</v>
      </c>
      <c r="E69" s="304" t="s">
        <v>95</v>
      </c>
    </row>
    <row r="70" spans="1:5" ht="21.95" customHeight="1" x14ac:dyDescent="0.2">
      <c r="A70" s="105" t="s">
        <v>1340</v>
      </c>
      <c r="B70" s="374"/>
      <c r="C70" s="324" t="s">
        <v>1309</v>
      </c>
      <c r="D70" s="297">
        <v>1033.7</v>
      </c>
      <c r="E70" s="304" t="s">
        <v>95</v>
      </c>
    </row>
    <row r="71" spans="1:5" ht="21.95" customHeight="1" x14ac:dyDescent="0.2">
      <c r="A71" s="105" t="s">
        <v>1341</v>
      </c>
      <c r="B71" s="374"/>
      <c r="C71" s="324" t="s">
        <v>1315</v>
      </c>
      <c r="D71" s="297">
        <v>4960</v>
      </c>
      <c r="E71" s="304" t="s">
        <v>95</v>
      </c>
    </row>
    <row r="72" spans="1:5" ht="21.95" customHeight="1" x14ac:dyDescent="0.2">
      <c r="A72" s="105" t="s">
        <v>1313</v>
      </c>
      <c r="B72" s="374"/>
      <c r="C72" s="324" t="s">
        <v>1315</v>
      </c>
      <c r="D72" s="297">
        <v>762.39</v>
      </c>
      <c r="E72" s="304" t="s">
        <v>95</v>
      </c>
    </row>
    <row r="73" spans="1:5" x14ac:dyDescent="0.2">
      <c r="A73" s="365" t="s">
        <v>100</v>
      </c>
      <c r="B73" s="365"/>
      <c r="C73" s="365"/>
      <c r="D73" s="87">
        <f>SUM(D48:D72)</f>
        <v>191600.28000000003</v>
      </c>
      <c r="E73" s="87" t="s">
        <v>95</v>
      </c>
    </row>
    <row r="74" spans="1:5" ht="21.95" customHeight="1" x14ac:dyDescent="0.2">
      <c r="A74" s="303" t="s">
        <v>1333</v>
      </c>
      <c r="B74" s="303" t="s">
        <v>97</v>
      </c>
      <c r="C74" s="88" t="s">
        <v>1332</v>
      </c>
      <c r="D74" s="297">
        <v>380</v>
      </c>
      <c r="E74" s="304" t="s">
        <v>95</v>
      </c>
    </row>
    <row r="75" spans="1:5" x14ac:dyDescent="0.2">
      <c r="A75" s="365" t="s">
        <v>100</v>
      </c>
      <c r="B75" s="365"/>
      <c r="C75" s="365"/>
      <c r="D75" s="87">
        <f>SUM(D74:D74)</f>
        <v>380</v>
      </c>
      <c r="E75" s="87" t="s">
        <v>95</v>
      </c>
    </row>
    <row r="76" spans="1:5" ht="21.95" customHeight="1" x14ac:dyDescent="0.2">
      <c r="A76" s="303" t="s">
        <v>1328</v>
      </c>
      <c r="B76" s="303" t="s">
        <v>98</v>
      </c>
      <c r="C76" s="88" t="s">
        <v>1329</v>
      </c>
      <c r="D76" s="297">
        <v>430</v>
      </c>
      <c r="E76" s="304" t="s">
        <v>95</v>
      </c>
    </row>
    <row r="77" spans="1:5" x14ac:dyDescent="0.2">
      <c r="A77" s="365" t="s">
        <v>100</v>
      </c>
      <c r="B77" s="365"/>
      <c r="C77" s="365"/>
      <c r="D77" s="87">
        <f>SUM(D76:D76)</f>
        <v>430</v>
      </c>
      <c r="E77" s="87" t="s">
        <v>95</v>
      </c>
    </row>
    <row r="78" spans="1:5" ht="21.95" customHeight="1" x14ac:dyDescent="0.2">
      <c r="A78" s="303" t="s">
        <v>1334</v>
      </c>
      <c r="B78" s="303" t="s">
        <v>1335</v>
      </c>
      <c r="C78" s="88"/>
      <c r="D78" s="297">
        <v>1512.9</v>
      </c>
      <c r="E78" s="304" t="s">
        <v>95</v>
      </c>
    </row>
    <row r="79" spans="1:5" ht="14.25" customHeight="1" x14ac:dyDescent="0.2">
      <c r="A79" s="365" t="s">
        <v>100</v>
      </c>
      <c r="B79" s="365"/>
      <c r="C79" s="365"/>
      <c r="D79" s="87">
        <f>SUM(D78:D78)</f>
        <v>1512.9</v>
      </c>
      <c r="E79" s="87" t="s">
        <v>95</v>
      </c>
    </row>
    <row r="80" spans="1:5" ht="18" x14ac:dyDescent="0.2">
      <c r="A80" s="366" t="s">
        <v>102</v>
      </c>
      <c r="B80" s="366"/>
      <c r="C80" s="366"/>
      <c r="D80" s="305">
        <f>D47+D73+D75+D77+D79</f>
        <v>195323.18000000002</v>
      </c>
      <c r="E80" s="305">
        <f>E45</f>
        <v>17500</v>
      </c>
    </row>
    <row r="81" spans="1:5" ht="18" x14ac:dyDescent="0.2">
      <c r="A81" s="372">
        <v>2018</v>
      </c>
      <c r="B81" s="372"/>
      <c r="C81" s="372"/>
      <c r="D81" s="372"/>
      <c r="E81" s="372"/>
    </row>
    <row r="82" spans="1:5" ht="25.5" x14ac:dyDescent="0.2">
      <c r="A82" s="303" t="s">
        <v>1348</v>
      </c>
      <c r="B82" s="303" t="s">
        <v>59</v>
      </c>
      <c r="C82" s="88" t="s">
        <v>1349</v>
      </c>
      <c r="D82" s="297">
        <v>1400</v>
      </c>
      <c r="E82" s="304" t="s">
        <v>95</v>
      </c>
    </row>
    <row r="83" spans="1:5" ht="14.25" customHeight="1" x14ac:dyDescent="0.2">
      <c r="A83" s="365" t="s">
        <v>100</v>
      </c>
      <c r="B83" s="365"/>
      <c r="C83" s="365"/>
      <c r="D83" s="87">
        <f>SUM(D82)</f>
        <v>1400</v>
      </c>
      <c r="E83" s="87" t="s">
        <v>95</v>
      </c>
    </row>
    <row r="84" spans="1:5" ht="21.95" customHeight="1" x14ac:dyDescent="0.2">
      <c r="A84" s="303" t="s">
        <v>1354</v>
      </c>
      <c r="B84" s="303" t="s">
        <v>94</v>
      </c>
      <c r="C84" s="88"/>
      <c r="D84" s="252"/>
      <c r="E84" s="90">
        <v>4298</v>
      </c>
    </row>
    <row r="85" spans="1:5" ht="14.25" customHeight="1" x14ac:dyDescent="0.2">
      <c r="A85" s="365" t="s">
        <v>100</v>
      </c>
      <c r="B85" s="365"/>
      <c r="C85" s="365"/>
      <c r="D85" s="87">
        <f>SUM(D84)</f>
        <v>0</v>
      </c>
      <c r="E85" s="87">
        <f>SUM(E84)</f>
        <v>4298</v>
      </c>
    </row>
    <row r="86" spans="1:5" ht="21.95" customHeight="1" x14ac:dyDescent="0.2">
      <c r="A86" s="303" t="s">
        <v>1342</v>
      </c>
      <c r="B86" s="374" t="s">
        <v>1305</v>
      </c>
      <c r="C86" s="88" t="s">
        <v>1306</v>
      </c>
      <c r="D86" s="297">
        <v>853.66</v>
      </c>
      <c r="E86" s="304" t="s">
        <v>95</v>
      </c>
    </row>
    <row r="87" spans="1:5" ht="21.95" customHeight="1" x14ac:dyDescent="0.2">
      <c r="A87" s="303" t="s">
        <v>1343</v>
      </c>
      <c r="B87" s="374"/>
      <c r="C87" s="88" t="s">
        <v>1309</v>
      </c>
      <c r="D87" s="297">
        <v>1508.05</v>
      </c>
      <c r="E87" s="304" t="s">
        <v>95</v>
      </c>
    </row>
    <row r="88" spans="1:5" ht="21.95" customHeight="1" x14ac:dyDescent="0.2">
      <c r="A88" s="303" t="s">
        <v>1345</v>
      </c>
      <c r="B88" s="374"/>
      <c r="C88" s="88" t="s">
        <v>1306</v>
      </c>
      <c r="D88" s="297">
        <v>660.01</v>
      </c>
      <c r="E88" s="304" t="s">
        <v>95</v>
      </c>
    </row>
    <row r="89" spans="1:5" ht="27" customHeight="1" x14ac:dyDescent="0.2">
      <c r="A89" s="303" t="s">
        <v>1346</v>
      </c>
      <c r="B89" s="374"/>
      <c r="C89" s="88" t="s">
        <v>1347</v>
      </c>
      <c r="D89" s="297">
        <v>500</v>
      </c>
      <c r="E89" s="304" t="s">
        <v>95</v>
      </c>
    </row>
    <row r="90" spans="1:5" ht="27" customHeight="1" x14ac:dyDescent="0.2">
      <c r="A90" s="303" t="s">
        <v>1353</v>
      </c>
      <c r="B90" s="374"/>
      <c r="C90" s="88" t="s">
        <v>1355</v>
      </c>
      <c r="D90" s="90"/>
      <c r="E90" s="306">
        <v>13110</v>
      </c>
    </row>
    <row r="91" spans="1:5" ht="14.25" customHeight="1" x14ac:dyDescent="0.2">
      <c r="A91" s="365" t="s">
        <v>100</v>
      </c>
      <c r="B91" s="365"/>
      <c r="C91" s="365"/>
      <c r="D91" s="87">
        <f>SUM(D86:D90)</f>
        <v>3521.7200000000003</v>
      </c>
      <c r="E91" s="87">
        <f>E90</f>
        <v>13110</v>
      </c>
    </row>
    <row r="92" spans="1:5" ht="21.95" customHeight="1" x14ac:dyDescent="0.2">
      <c r="A92" s="303" t="s">
        <v>1344</v>
      </c>
      <c r="B92" s="303" t="s">
        <v>97</v>
      </c>
      <c r="C92" s="88" t="s">
        <v>1332</v>
      </c>
      <c r="D92" s="297">
        <v>1370</v>
      </c>
      <c r="E92" s="304" t="s">
        <v>95</v>
      </c>
    </row>
    <row r="93" spans="1:5" ht="14.25" customHeight="1" x14ac:dyDescent="0.2">
      <c r="A93" s="365" t="s">
        <v>100</v>
      </c>
      <c r="B93" s="365"/>
      <c r="C93" s="365"/>
      <c r="D93" s="87">
        <f>SUM(D92)</f>
        <v>1370</v>
      </c>
      <c r="E93" s="87" t="s">
        <v>95</v>
      </c>
    </row>
    <row r="94" spans="1:5" ht="18" x14ac:dyDescent="0.2">
      <c r="A94" s="366" t="s">
        <v>103</v>
      </c>
      <c r="B94" s="366"/>
      <c r="C94" s="366"/>
      <c r="D94" s="305">
        <f>D83+D91+D93</f>
        <v>6291.72</v>
      </c>
      <c r="E94" s="305">
        <f>E85+E91</f>
        <v>17408</v>
      </c>
    </row>
    <row r="95" spans="1:5" ht="21.95" customHeight="1" thickBot="1" x14ac:dyDescent="0.25">
      <c r="A95" s="299"/>
      <c r="B95" s="300"/>
      <c r="C95" s="300"/>
      <c r="D95" s="301"/>
      <c r="E95" s="302"/>
    </row>
    <row r="96" spans="1:5" ht="18.75" thickBot="1" x14ac:dyDescent="0.25">
      <c r="A96" s="375" t="s">
        <v>1307</v>
      </c>
      <c r="B96" s="376"/>
      <c r="C96" s="377"/>
      <c r="D96" s="334">
        <f>D94+D80+D41+D19</f>
        <v>268324.07</v>
      </c>
      <c r="E96" s="334">
        <f>E80+E94</f>
        <v>34908</v>
      </c>
    </row>
    <row r="98" spans="1:5" ht="15.95" customHeight="1" x14ac:dyDescent="0.2">
      <c r="A98" s="367" t="s">
        <v>59</v>
      </c>
      <c r="B98" s="326">
        <v>2015</v>
      </c>
      <c r="C98" s="91">
        <f>0</f>
        <v>0</v>
      </c>
      <c r="D98" s="364">
        <f>C98+C99+C100+C101</f>
        <v>1778.84</v>
      </c>
      <c r="E98" s="364">
        <f>E45</f>
        <v>17500</v>
      </c>
    </row>
    <row r="99" spans="1:5" ht="15.95" customHeight="1" x14ac:dyDescent="0.2">
      <c r="A99" s="367"/>
      <c r="B99" s="326">
        <v>2016</v>
      </c>
      <c r="C99" s="91">
        <f>D24</f>
        <v>378.84</v>
      </c>
      <c r="D99" s="364"/>
      <c r="E99" s="364"/>
    </row>
    <row r="100" spans="1:5" ht="15.95" customHeight="1" x14ac:dyDescent="0.2">
      <c r="A100" s="367"/>
      <c r="B100" s="326">
        <v>2017</v>
      </c>
      <c r="C100" s="91">
        <v>0</v>
      </c>
      <c r="D100" s="364"/>
      <c r="E100" s="364"/>
    </row>
    <row r="101" spans="1:5" ht="15.95" customHeight="1" x14ac:dyDescent="0.2">
      <c r="A101" s="367"/>
      <c r="B101" s="326">
        <v>2018</v>
      </c>
      <c r="C101" s="91">
        <f>D83</f>
        <v>1400</v>
      </c>
      <c r="D101" s="364"/>
      <c r="E101" s="364"/>
    </row>
    <row r="102" spans="1:5" ht="15.95" customHeight="1" x14ac:dyDescent="0.2">
      <c r="A102" s="83"/>
      <c r="B102" s="83"/>
      <c r="C102" s="92"/>
      <c r="D102" s="85"/>
    </row>
    <row r="103" spans="1:5" ht="15.95" customHeight="1" x14ac:dyDescent="0.2">
      <c r="A103" s="367" t="s">
        <v>94</v>
      </c>
      <c r="B103" s="326">
        <v>2015</v>
      </c>
      <c r="C103" s="91">
        <f>D14</f>
        <v>3282.16</v>
      </c>
      <c r="D103" s="364">
        <f>C103+C104+C105+C106</f>
        <v>4682.16</v>
      </c>
      <c r="E103" s="364">
        <f>E85</f>
        <v>4298</v>
      </c>
    </row>
    <row r="104" spans="1:5" ht="15.95" customHeight="1" x14ac:dyDescent="0.2">
      <c r="A104" s="367"/>
      <c r="B104" s="326">
        <v>2016</v>
      </c>
      <c r="C104" s="91">
        <f>0</f>
        <v>0</v>
      </c>
      <c r="D104" s="364"/>
      <c r="E104" s="364"/>
    </row>
    <row r="105" spans="1:5" ht="15.95" customHeight="1" x14ac:dyDescent="0.2">
      <c r="A105" s="367"/>
      <c r="B105" s="326">
        <v>2017</v>
      </c>
      <c r="C105" s="91">
        <f>D47</f>
        <v>1400</v>
      </c>
      <c r="D105" s="364"/>
      <c r="E105" s="364"/>
    </row>
    <row r="106" spans="1:5" ht="15.95" customHeight="1" x14ac:dyDescent="0.2">
      <c r="A106" s="367"/>
      <c r="B106" s="326">
        <v>2018</v>
      </c>
      <c r="C106" s="91">
        <f>D85</f>
        <v>0</v>
      </c>
      <c r="D106" s="364"/>
      <c r="E106" s="364"/>
    </row>
    <row r="107" spans="1:5" ht="15.95" customHeight="1" x14ac:dyDescent="0.2">
      <c r="A107" s="83"/>
      <c r="B107" s="83"/>
      <c r="C107" s="92"/>
      <c r="D107" s="85"/>
    </row>
    <row r="108" spans="1:5" ht="15.95" customHeight="1" x14ac:dyDescent="0.2">
      <c r="A108" s="363" t="s">
        <v>99</v>
      </c>
      <c r="B108" s="326">
        <v>2015</v>
      </c>
      <c r="C108" s="91">
        <f>D11</f>
        <v>12707.4</v>
      </c>
      <c r="D108" s="364">
        <f>C108+C109+C110+C111</f>
        <v>216518.44000000003</v>
      </c>
      <c r="E108" s="364">
        <f>E91</f>
        <v>13110</v>
      </c>
    </row>
    <row r="109" spans="1:5" ht="15.95" customHeight="1" x14ac:dyDescent="0.2">
      <c r="A109" s="363"/>
      <c r="B109" s="326">
        <v>2016</v>
      </c>
      <c r="C109" s="91">
        <f>D40</f>
        <v>8689.0399999999991</v>
      </c>
      <c r="D109" s="364"/>
      <c r="E109" s="364"/>
    </row>
    <row r="110" spans="1:5" ht="15.95" customHeight="1" x14ac:dyDescent="0.2">
      <c r="A110" s="363"/>
      <c r="B110" s="326">
        <v>2017</v>
      </c>
      <c r="C110" s="91">
        <f>D73</f>
        <v>191600.28000000003</v>
      </c>
      <c r="D110" s="364"/>
      <c r="E110" s="364"/>
    </row>
    <row r="111" spans="1:5" ht="15.95" customHeight="1" x14ac:dyDescent="0.2">
      <c r="A111" s="363"/>
      <c r="B111" s="326">
        <v>2018</v>
      </c>
      <c r="C111" s="91">
        <f>D91</f>
        <v>3521.7200000000003</v>
      </c>
      <c r="D111" s="364"/>
      <c r="E111" s="364"/>
    </row>
    <row r="112" spans="1:5" ht="15.95" customHeight="1" x14ac:dyDescent="0.2">
      <c r="A112" s="83"/>
      <c r="B112" s="83"/>
      <c r="C112" s="92"/>
      <c r="D112" s="85"/>
    </row>
    <row r="113" spans="1:5" ht="15.95" customHeight="1" x14ac:dyDescent="0.2">
      <c r="A113" s="363" t="s">
        <v>98</v>
      </c>
      <c r="B113" s="326">
        <v>2015</v>
      </c>
      <c r="C113" s="91">
        <v>0</v>
      </c>
      <c r="D113" s="364">
        <f>C113+C114+C115+C116</f>
        <v>430</v>
      </c>
      <c r="E113" s="364">
        <v>0</v>
      </c>
    </row>
    <row r="114" spans="1:5" ht="15.95" customHeight="1" x14ac:dyDescent="0.2">
      <c r="A114" s="363"/>
      <c r="B114" s="326">
        <v>2016</v>
      </c>
      <c r="C114" s="91">
        <v>0</v>
      </c>
      <c r="D114" s="364"/>
      <c r="E114" s="364"/>
    </row>
    <row r="115" spans="1:5" ht="15.95" customHeight="1" x14ac:dyDescent="0.2">
      <c r="A115" s="363"/>
      <c r="B115" s="326">
        <v>2017</v>
      </c>
      <c r="C115" s="91">
        <f>D77</f>
        <v>430</v>
      </c>
      <c r="D115" s="364"/>
      <c r="E115" s="364"/>
    </row>
    <row r="116" spans="1:5" ht="15.95" customHeight="1" x14ac:dyDescent="0.2">
      <c r="A116" s="363"/>
      <c r="B116" s="326">
        <v>2018</v>
      </c>
      <c r="C116" s="91">
        <v>0</v>
      </c>
      <c r="D116" s="364"/>
      <c r="E116" s="364"/>
    </row>
    <row r="117" spans="1:5" ht="15.95" customHeight="1" x14ac:dyDescent="0.2">
      <c r="A117" s="83"/>
      <c r="B117" s="83"/>
      <c r="C117" s="92"/>
      <c r="D117" s="85"/>
    </row>
    <row r="118" spans="1:5" ht="15.95" customHeight="1" x14ac:dyDescent="0.2">
      <c r="A118" s="363" t="s">
        <v>97</v>
      </c>
      <c r="B118" s="326">
        <v>2015</v>
      </c>
      <c r="C118" s="91">
        <v>0</v>
      </c>
      <c r="D118" s="364">
        <f>C118+C119+C120+C121</f>
        <v>2120</v>
      </c>
      <c r="E118" s="364">
        <v>0</v>
      </c>
    </row>
    <row r="119" spans="1:5" ht="15.95" customHeight="1" x14ac:dyDescent="0.2">
      <c r="A119" s="363"/>
      <c r="B119" s="326">
        <v>2016</v>
      </c>
      <c r="C119" s="91">
        <f>D30</f>
        <v>370</v>
      </c>
      <c r="D119" s="364"/>
      <c r="E119" s="364"/>
    </row>
    <row r="120" spans="1:5" ht="15.95" customHeight="1" x14ac:dyDescent="0.2">
      <c r="A120" s="363"/>
      <c r="B120" s="326">
        <v>2017</v>
      </c>
      <c r="C120" s="91">
        <f>D75</f>
        <v>380</v>
      </c>
      <c r="D120" s="364"/>
      <c r="E120" s="364"/>
    </row>
    <row r="121" spans="1:5" ht="15.95" customHeight="1" x14ac:dyDescent="0.2">
      <c r="A121" s="363"/>
      <c r="B121" s="326">
        <v>2018</v>
      </c>
      <c r="C121" s="91">
        <f>D93</f>
        <v>1370</v>
      </c>
      <c r="D121" s="364"/>
      <c r="E121" s="364"/>
    </row>
    <row r="122" spans="1:5" ht="15.95" customHeight="1" x14ac:dyDescent="0.2">
      <c r="A122" s="83"/>
      <c r="B122" s="83"/>
      <c r="C122" s="92"/>
      <c r="D122" s="85"/>
    </row>
    <row r="123" spans="1:5" ht="15.95" customHeight="1" x14ac:dyDescent="0.2">
      <c r="A123" s="367" t="s">
        <v>1335</v>
      </c>
      <c r="B123" s="326">
        <v>2015</v>
      </c>
      <c r="C123" s="91">
        <v>0</v>
      </c>
      <c r="D123" s="364">
        <f>C123+C124+C125+C126</f>
        <v>1512.9</v>
      </c>
      <c r="E123" s="364">
        <v>0</v>
      </c>
    </row>
    <row r="124" spans="1:5" ht="15.95" customHeight="1" x14ac:dyDescent="0.2">
      <c r="A124" s="367"/>
      <c r="B124" s="326">
        <v>2016</v>
      </c>
      <c r="C124" s="91">
        <v>0</v>
      </c>
      <c r="D124" s="364"/>
      <c r="E124" s="364"/>
    </row>
    <row r="125" spans="1:5" ht="15.95" customHeight="1" x14ac:dyDescent="0.2">
      <c r="A125" s="367"/>
      <c r="B125" s="326">
        <v>2017</v>
      </c>
      <c r="C125" s="91">
        <f>D79</f>
        <v>1512.9</v>
      </c>
      <c r="D125" s="364"/>
      <c r="E125" s="364"/>
    </row>
    <row r="126" spans="1:5" ht="15.95" customHeight="1" x14ac:dyDescent="0.2">
      <c r="A126" s="367"/>
      <c r="B126" s="326">
        <v>2018</v>
      </c>
      <c r="C126" s="91">
        <v>0</v>
      </c>
      <c r="D126" s="364"/>
      <c r="E126" s="364"/>
    </row>
    <row r="127" spans="1:5" ht="15.95" customHeight="1" x14ac:dyDescent="0.2">
      <c r="A127" s="83"/>
      <c r="B127" s="83"/>
      <c r="C127" s="92"/>
      <c r="D127" s="85"/>
    </row>
    <row r="128" spans="1:5" ht="15.95" customHeight="1" x14ac:dyDescent="0.2">
      <c r="A128" s="367" t="s">
        <v>1304</v>
      </c>
      <c r="B128" s="326">
        <v>2015</v>
      </c>
      <c r="C128" s="91">
        <v>0</v>
      </c>
      <c r="D128" s="364">
        <f>C128+C129+C130+C131</f>
        <v>100</v>
      </c>
      <c r="E128" s="364">
        <v>0</v>
      </c>
    </row>
    <row r="129" spans="1:5" ht="15.95" customHeight="1" x14ac:dyDescent="0.2">
      <c r="A129" s="367"/>
      <c r="B129" s="326">
        <v>2016</v>
      </c>
      <c r="C129" s="91">
        <f>D22</f>
        <v>100</v>
      </c>
      <c r="D129" s="364"/>
      <c r="E129" s="364"/>
    </row>
    <row r="130" spans="1:5" ht="15.95" customHeight="1" x14ac:dyDescent="0.2">
      <c r="A130" s="367"/>
      <c r="B130" s="326">
        <v>2017</v>
      </c>
      <c r="C130" s="91">
        <v>0</v>
      </c>
      <c r="D130" s="364"/>
      <c r="E130" s="364"/>
    </row>
    <row r="131" spans="1:5" ht="15.95" customHeight="1" x14ac:dyDescent="0.2">
      <c r="A131" s="367"/>
      <c r="B131" s="326">
        <v>2018</v>
      </c>
      <c r="C131" s="91">
        <v>0</v>
      </c>
      <c r="D131" s="364"/>
      <c r="E131" s="364"/>
    </row>
    <row r="133" spans="1:5" ht="15.95" customHeight="1" x14ac:dyDescent="0.2">
      <c r="A133" s="363" t="s">
        <v>1302</v>
      </c>
      <c r="B133" s="326">
        <v>2015</v>
      </c>
      <c r="C133" s="91">
        <f>D18</f>
        <v>26469</v>
      </c>
      <c r="D133" s="364">
        <f>C133+C134+C135+C136</f>
        <v>26957.73</v>
      </c>
      <c r="E133" s="364">
        <v>0</v>
      </c>
    </row>
    <row r="134" spans="1:5" ht="15.95" customHeight="1" x14ac:dyDescent="0.2">
      <c r="A134" s="363"/>
      <c r="B134" s="326">
        <v>2016</v>
      </c>
      <c r="C134" s="91">
        <f>D26</f>
        <v>488.73</v>
      </c>
      <c r="D134" s="364"/>
      <c r="E134" s="364"/>
    </row>
    <row r="135" spans="1:5" ht="15.95" customHeight="1" x14ac:dyDescent="0.2">
      <c r="A135" s="363"/>
      <c r="B135" s="326">
        <v>2017</v>
      </c>
      <c r="C135" s="91">
        <f>D81</f>
        <v>0</v>
      </c>
      <c r="D135" s="364"/>
      <c r="E135" s="364"/>
    </row>
    <row r="136" spans="1:5" ht="15.95" customHeight="1" x14ac:dyDescent="0.2">
      <c r="A136" s="363"/>
      <c r="B136" s="326">
        <v>2018</v>
      </c>
      <c r="C136" s="91">
        <v>0</v>
      </c>
      <c r="D136" s="364"/>
      <c r="E136" s="364"/>
    </row>
    <row r="137" spans="1:5" s="315" customFormat="1" ht="15.95" customHeight="1" x14ac:dyDescent="0.2">
      <c r="A137" s="312"/>
      <c r="B137" s="312"/>
      <c r="C137" s="313"/>
      <c r="D137" s="314"/>
      <c r="E137" s="314"/>
    </row>
    <row r="138" spans="1:5" ht="15.95" customHeight="1" x14ac:dyDescent="0.2">
      <c r="A138" s="363" t="s">
        <v>1364</v>
      </c>
      <c r="B138" s="326">
        <v>2015</v>
      </c>
      <c r="C138" s="91">
        <v>0</v>
      </c>
      <c r="D138" s="364">
        <f>C138+C139+C140+C141</f>
        <v>14224</v>
      </c>
      <c r="E138" s="364">
        <v>0</v>
      </c>
    </row>
    <row r="139" spans="1:5" ht="15.95" customHeight="1" x14ac:dyDescent="0.2">
      <c r="A139" s="363"/>
      <c r="B139" s="326">
        <v>2016</v>
      </c>
      <c r="C139" s="91">
        <f>D28</f>
        <v>14224</v>
      </c>
      <c r="D139" s="364"/>
      <c r="E139" s="364"/>
    </row>
    <row r="140" spans="1:5" ht="15.95" customHeight="1" x14ac:dyDescent="0.2">
      <c r="A140" s="363"/>
      <c r="B140" s="326">
        <v>2017</v>
      </c>
      <c r="C140" s="91">
        <v>0</v>
      </c>
      <c r="D140" s="364"/>
      <c r="E140" s="364"/>
    </row>
    <row r="141" spans="1:5" ht="15.95" customHeight="1" x14ac:dyDescent="0.2">
      <c r="A141" s="363"/>
      <c r="B141" s="326">
        <v>2018</v>
      </c>
      <c r="C141" s="91">
        <v>0</v>
      </c>
      <c r="D141" s="364"/>
      <c r="E141" s="364"/>
    </row>
    <row r="143" spans="1:5" x14ac:dyDescent="0.2">
      <c r="D143" s="311"/>
    </row>
  </sheetData>
  <mergeCells count="63">
    <mergeCell ref="A79:C79"/>
    <mergeCell ref="A77:C77"/>
    <mergeCell ref="A128:A131"/>
    <mergeCell ref="D128:D131"/>
    <mergeCell ref="E128:E131"/>
    <mergeCell ref="E103:E106"/>
    <mergeCell ref="E108:E111"/>
    <mergeCell ref="E113:E116"/>
    <mergeCell ref="E123:E126"/>
    <mergeCell ref="A22:C22"/>
    <mergeCell ref="A73:C73"/>
    <mergeCell ref="A18:C18"/>
    <mergeCell ref="E118:E121"/>
    <mergeCell ref="A20:E20"/>
    <mergeCell ref="A40:C40"/>
    <mergeCell ref="A41:C41"/>
    <mergeCell ref="B43:B44"/>
    <mergeCell ref="A81:E81"/>
    <mergeCell ref="A30:C30"/>
    <mergeCell ref="E133:E136"/>
    <mergeCell ref="A45:C45"/>
    <mergeCell ref="B86:B90"/>
    <mergeCell ref="A85:C85"/>
    <mergeCell ref="B48:B72"/>
    <mergeCell ref="A80:C80"/>
    <mergeCell ref="E98:E101"/>
    <mergeCell ref="A103:A106"/>
    <mergeCell ref="D103:D106"/>
    <mergeCell ref="A96:C96"/>
    <mergeCell ref="A42:E42"/>
    <mergeCell ref="B31:B39"/>
    <mergeCell ref="A26:C26"/>
    <mergeCell ref="A75:C75"/>
    <mergeCell ref="A47:C47"/>
    <mergeCell ref="A24:C24"/>
    <mergeCell ref="A28:C28"/>
    <mergeCell ref="A1:E1"/>
    <mergeCell ref="A4:E4"/>
    <mergeCell ref="A14:C14"/>
    <mergeCell ref="A19:C19"/>
    <mergeCell ref="A11:C11"/>
    <mergeCell ref="B5:B10"/>
    <mergeCell ref="C15:C17"/>
    <mergeCell ref="E138:E141"/>
    <mergeCell ref="B12:B13"/>
    <mergeCell ref="A133:A136"/>
    <mergeCell ref="D133:D136"/>
    <mergeCell ref="A108:A111"/>
    <mergeCell ref="D108:D111"/>
    <mergeCell ref="A113:A116"/>
    <mergeCell ref="D113:D116"/>
    <mergeCell ref="A118:A121"/>
    <mergeCell ref="D118:D121"/>
    <mergeCell ref="A138:A141"/>
    <mergeCell ref="D138:D141"/>
    <mergeCell ref="A83:C83"/>
    <mergeCell ref="A94:C94"/>
    <mergeCell ref="A98:A101"/>
    <mergeCell ref="D98:D101"/>
    <mergeCell ref="A93:C93"/>
    <mergeCell ref="A91:C91"/>
    <mergeCell ref="A123:A126"/>
    <mergeCell ref="D123:D126"/>
  </mergeCells>
  <phoneticPr fontId="4" type="noConversion"/>
  <pageMargins left="0.98425196850393704" right="0.23622047244094491" top="0" bottom="0" header="0.31496062992125984" footer="0.31496062992125984"/>
  <pageSetup paperSize="9" scale="80" orientation="portrait" r:id="rId1"/>
  <headerFooter alignWithMargins="0"/>
  <rowBreaks count="2" manualBreakCount="2">
    <brk id="41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60" zoomScaleNormal="100" workbookViewId="0">
      <selection activeCell="G33" sqref="G33"/>
    </sheetView>
  </sheetViews>
  <sheetFormatPr defaultRowHeight="14.25" x14ac:dyDescent="0.2"/>
  <cols>
    <col min="1" max="1" width="4" style="163" customWidth="1"/>
    <col min="2" max="2" width="28.5703125" style="163" customWidth="1"/>
    <col min="3" max="3" width="28.28515625" style="163" customWidth="1"/>
    <col min="4" max="4" width="25.85546875" style="317" customWidth="1"/>
    <col min="5" max="5" width="12.42578125" style="317" customWidth="1"/>
    <col min="6" max="6" width="16.85546875" style="163" customWidth="1"/>
    <col min="7" max="7" width="19" style="163" customWidth="1"/>
    <col min="8" max="8" width="32.28515625" style="163" customWidth="1"/>
    <col min="9" max="9" width="19.42578125" style="163" customWidth="1"/>
    <col min="10" max="10" width="28.28515625" style="163" customWidth="1"/>
    <col min="11" max="16384" width="9.140625" style="163"/>
  </cols>
  <sheetData>
    <row r="1" spans="1:10" x14ac:dyDescent="0.2">
      <c r="A1" s="164" t="s">
        <v>77</v>
      </c>
      <c r="I1" s="164"/>
    </row>
    <row r="2" spans="1:10" x14ac:dyDescent="0.2">
      <c r="B2" s="164"/>
      <c r="I2" s="164"/>
    </row>
    <row r="3" spans="1:10" ht="67.5" customHeight="1" x14ac:dyDescent="0.2">
      <c r="A3" s="275" t="s">
        <v>2</v>
      </c>
      <c r="B3" s="276" t="s">
        <v>29</v>
      </c>
      <c r="C3" s="277" t="s">
        <v>30</v>
      </c>
      <c r="D3" s="277" t="s">
        <v>31</v>
      </c>
      <c r="E3" s="277" t="s">
        <v>25</v>
      </c>
      <c r="F3" s="277" t="s">
        <v>32</v>
      </c>
      <c r="G3" s="277" t="s">
        <v>33</v>
      </c>
      <c r="H3" s="277" t="s">
        <v>34</v>
      </c>
      <c r="I3" s="277" t="s">
        <v>1299</v>
      </c>
      <c r="J3" s="277" t="s">
        <v>35</v>
      </c>
    </row>
    <row r="4" spans="1:10" ht="15.75" customHeight="1" x14ac:dyDescent="0.2">
      <c r="A4" s="378" t="s">
        <v>67</v>
      </c>
      <c r="B4" s="378"/>
      <c r="C4" s="378"/>
      <c r="D4" s="378"/>
      <c r="E4" s="378"/>
      <c r="F4" s="378"/>
      <c r="G4" s="378"/>
      <c r="H4" s="378"/>
      <c r="I4" s="378"/>
      <c r="J4" s="378"/>
    </row>
    <row r="5" spans="1:10" ht="20.100000000000001" customHeight="1" x14ac:dyDescent="0.2">
      <c r="A5" s="71">
        <v>1</v>
      </c>
      <c r="B5" s="124" t="s">
        <v>336</v>
      </c>
      <c r="C5" s="278" t="s">
        <v>337</v>
      </c>
      <c r="D5" s="279" t="s">
        <v>338</v>
      </c>
      <c r="E5" s="280">
        <v>2011</v>
      </c>
      <c r="F5" s="281" t="s">
        <v>339</v>
      </c>
      <c r="G5" s="282">
        <v>29484</v>
      </c>
      <c r="H5" s="281"/>
      <c r="I5" s="281" t="s">
        <v>237</v>
      </c>
      <c r="J5" s="281" t="s">
        <v>340</v>
      </c>
    </row>
    <row r="6" spans="1:10" ht="20.100000000000001" customHeight="1" x14ac:dyDescent="0.2">
      <c r="A6" s="71">
        <v>2</v>
      </c>
      <c r="B6" s="124" t="s">
        <v>341</v>
      </c>
      <c r="C6" s="125"/>
      <c r="D6" s="125"/>
      <c r="E6" s="126">
        <v>2011</v>
      </c>
      <c r="F6" s="127"/>
      <c r="G6" s="128">
        <v>4380.4799999999996</v>
      </c>
      <c r="H6" s="127"/>
      <c r="I6" s="127"/>
      <c r="J6" s="127"/>
    </row>
    <row r="7" spans="1:10" x14ac:dyDescent="0.2">
      <c r="A7" s="379" t="s">
        <v>0</v>
      </c>
      <c r="B7" s="379"/>
      <c r="C7" s="379"/>
      <c r="D7" s="379"/>
      <c r="E7" s="379"/>
      <c r="F7" s="379"/>
      <c r="G7" s="283">
        <f>SUM(G5:G6)</f>
        <v>33864.479999999996</v>
      </c>
      <c r="H7" s="70"/>
      <c r="I7" s="70"/>
      <c r="J7" s="70"/>
    </row>
    <row r="8" spans="1:10" ht="15.75" customHeight="1" x14ac:dyDescent="0.2">
      <c r="A8" s="378" t="s">
        <v>749</v>
      </c>
      <c r="B8" s="378"/>
      <c r="C8" s="378"/>
      <c r="D8" s="378"/>
      <c r="E8" s="378"/>
      <c r="F8" s="378"/>
      <c r="G8" s="378"/>
      <c r="H8" s="378"/>
      <c r="I8" s="378"/>
      <c r="J8" s="378"/>
    </row>
    <row r="9" spans="1:10" ht="20.100000000000001" customHeight="1" x14ac:dyDescent="0.2">
      <c r="A9" s="71">
        <v>1</v>
      </c>
      <c r="B9" s="124" t="s">
        <v>750</v>
      </c>
      <c r="C9" s="278" t="s">
        <v>751</v>
      </c>
      <c r="D9" s="279" t="s">
        <v>752</v>
      </c>
      <c r="E9" s="126">
        <v>2013</v>
      </c>
      <c r="F9" s="281"/>
      <c r="G9" s="284">
        <v>25745.919999999998</v>
      </c>
      <c r="H9" s="70"/>
      <c r="I9" s="285" t="s">
        <v>237</v>
      </c>
      <c r="J9" s="285" t="s">
        <v>700</v>
      </c>
    </row>
    <row r="10" spans="1:10" x14ac:dyDescent="0.2">
      <c r="A10" s="379" t="s">
        <v>0</v>
      </c>
      <c r="B10" s="379"/>
      <c r="C10" s="379"/>
      <c r="D10" s="379"/>
      <c r="E10" s="379"/>
      <c r="F10" s="379"/>
      <c r="G10" s="286">
        <f>SUM(G9)</f>
        <v>25745.919999999998</v>
      </c>
      <c r="H10" s="287"/>
      <c r="I10" s="287"/>
      <c r="J10" s="287"/>
    </row>
    <row r="11" spans="1:10" ht="15.75" customHeight="1" x14ac:dyDescent="0.2">
      <c r="A11" s="378" t="s">
        <v>1205</v>
      </c>
      <c r="B11" s="378"/>
      <c r="C11" s="378"/>
      <c r="D11" s="378"/>
      <c r="E11" s="378"/>
      <c r="F11" s="378"/>
      <c r="G11" s="378"/>
      <c r="H11" s="378"/>
      <c r="I11" s="378"/>
      <c r="J11" s="378"/>
    </row>
    <row r="12" spans="1:10" x14ac:dyDescent="0.2">
      <c r="A12" s="71">
        <v>1</v>
      </c>
      <c r="B12" s="124" t="s">
        <v>1206</v>
      </c>
      <c r="C12" s="72"/>
      <c r="D12" s="318"/>
      <c r="E12" s="288">
        <v>2015</v>
      </c>
      <c r="F12" s="281" t="s">
        <v>1207</v>
      </c>
      <c r="G12" s="289">
        <v>1073.73</v>
      </c>
      <c r="H12" s="289"/>
      <c r="I12" s="70"/>
      <c r="J12" s="70"/>
    </row>
    <row r="13" spans="1:10" x14ac:dyDescent="0.2">
      <c r="A13" s="379" t="s">
        <v>0</v>
      </c>
      <c r="B13" s="379"/>
      <c r="C13" s="379"/>
      <c r="D13" s="379"/>
      <c r="E13" s="379"/>
      <c r="F13" s="379"/>
      <c r="G13" s="286">
        <f>SUM(G12)</f>
        <v>1073.73</v>
      </c>
      <c r="H13" s="287"/>
      <c r="I13" s="287"/>
      <c r="J13" s="287"/>
    </row>
    <row r="14" spans="1:10" ht="15.75" customHeight="1" x14ac:dyDescent="0.2">
      <c r="A14" s="378" t="s">
        <v>1208</v>
      </c>
      <c r="B14" s="378"/>
      <c r="C14" s="378"/>
      <c r="D14" s="378"/>
      <c r="E14" s="378"/>
      <c r="F14" s="378"/>
      <c r="G14" s="378"/>
      <c r="H14" s="378"/>
      <c r="I14" s="378"/>
      <c r="J14" s="378"/>
    </row>
    <row r="15" spans="1:10" ht="89.25" x14ac:dyDescent="0.2">
      <c r="A15" s="71">
        <v>1</v>
      </c>
      <c r="B15" s="290" t="s">
        <v>1209</v>
      </c>
      <c r="C15" s="72"/>
      <c r="D15" s="88" t="s">
        <v>1210</v>
      </c>
      <c r="E15" s="288">
        <v>2013</v>
      </c>
      <c r="F15" s="291" t="s">
        <v>1211</v>
      </c>
      <c r="G15" s="292">
        <v>30073.08</v>
      </c>
      <c r="H15" s="289"/>
      <c r="I15" s="285" t="s">
        <v>237</v>
      </c>
      <c r="J15" s="285" t="s">
        <v>1102</v>
      </c>
    </row>
    <row r="16" spans="1:10" x14ac:dyDescent="0.2">
      <c r="A16" s="379" t="s">
        <v>0</v>
      </c>
      <c r="B16" s="379"/>
      <c r="C16" s="379"/>
      <c r="D16" s="379"/>
      <c r="E16" s="379"/>
      <c r="F16" s="379"/>
      <c r="G16" s="286">
        <f>SUM(G15)</f>
        <v>30073.08</v>
      </c>
      <c r="H16" s="287"/>
      <c r="I16" s="287"/>
      <c r="J16" s="287"/>
    </row>
    <row r="17" spans="6:7" ht="15" thickBot="1" x14ac:dyDescent="0.25"/>
    <row r="18" spans="6:7" ht="16.5" thickBot="1" x14ac:dyDescent="0.25">
      <c r="F18" s="216" t="s">
        <v>0</v>
      </c>
      <c r="G18" s="217">
        <f>G7+G10+G13+G16</f>
        <v>90757.209999999992</v>
      </c>
    </row>
  </sheetData>
  <mergeCells count="8">
    <mergeCell ref="A14:J14"/>
    <mergeCell ref="A16:F16"/>
    <mergeCell ref="A7:F7"/>
    <mergeCell ref="A10:F10"/>
    <mergeCell ref="A8:J8"/>
    <mergeCell ref="A4:J4"/>
    <mergeCell ref="A11:J11"/>
    <mergeCell ref="A13:F13"/>
  </mergeCells>
  <pageMargins left="0" right="0" top="0.98425196850393704" bottom="0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W38"/>
  <sheetViews>
    <sheetView view="pageBreakPreview" topLeftCell="E1" zoomScale="70" zoomScaleNormal="100" zoomScaleSheetLayoutView="70" workbookViewId="0">
      <pane ySplit="6" topLeftCell="A25" activePane="bottomLeft" state="frozen"/>
      <selection pane="bottomLeft" activeCell="S26" sqref="S26"/>
    </sheetView>
  </sheetViews>
  <sheetFormatPr defaultRowHeight="14.25" x14ac:dyDescent="0.2"/>
  <cols>
    <col min="1" max="1" width="4.140625" style="59" customWidth="1"/>
    <col min="2" max="2" width="17.140625" style="59" customWidth="1"/>
    <col min="3" max="3" width="17" style="59" customWidth="1"/>
    <col min="4" max="4" width="25.5703125" style="74" customWidth="1"/>
    <col min="5" max="5" width="15.28515625" style="59" customWidth="1"/>
    <col min="6" max="6" width="25.7109375" style="59" customWidth="1"/>
    <col min="7" max="7" width="12" style="59" customWidth="1"/>
    <col min="8" max="8" width="13.140625" style="59" customWidth="1"/>
    <col min="9" max="9" width="13.5703125" style="75" customWidth="1"/>
    <col min="10" max="10" width="14.85546875" style="59" customWidth="1"/>
    <col min="11" max="11" width="10.85546875" style="75" customWidth="1"/>
    <col min="12" max="12" width="13.42578125" style="59" customWidth="1"/>
    <col min="13" max="13" width="12.28515625" style="59" customWidth="1"/>
    <col min="14" max="14" width="10.5703125" style="59" customWidth="1"/>
    <col min="15" max="15" width="13" style="59" bestFit="1" customWidth="1"/>
    <col min="16" max="16" width="15.85546875" style="138" customWidth="1"/>
    <col min="17" max="19" width="15" style="59" customWidth="1"/>
    <col min="20" max="23" width="8" style="75" customWidth="1"/>
    <col min="24" max="16384" width="9.140625" style="59"/>
  </cols>
  <sheetData>
    <row r="1" spans="1:23" x14ac:dyDescent="0.2">
      <c r="A1" s="73" t="s">
        <v>104</v>
      </c>
      <c r="I1" s="383"/>
      <c r="J1" s="383"/>
    </row>
    <row r="2" spans="1:23" x14ac:dyDescent="0.2">
      <c r="A2" s="73"/>
      <c r="I2" s="319"/>
      <c r="J2" s="319"/>
    </row>
    <row r="3" spans="1:23" ht="23.25" customHeight="1" x14ac:dyDescent="0.2">
      <c r="A3" s="384" t="s">
        <v>16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6"/>
    </row>
    <row r="4" spans="1:23" ht="18" customHeight="1" x14ac:dyDescent="0.2">
      <c r="A4" s="381" t="s">
        <v>17</v>
      </c>
      <c r="B4" s="381" t="s">
        <v>18</v>
      </c>
      <c r="C4" s="381" t="s">
        <v>19</v>
      </c>
      <c r="D4" s="381" t="s">
        <v>78</v>
      </c>
      <c r="E4" s="381" t="s">
        <v>20</v>
      </c>
      <c r="F4" s="381" t="s">
        <v>7</v>
      </c>
      <c r="G4" s="381" t="s">
        <v>58</v>
      </c>
      <c r="H4" s="381" t="s">
        <v>21</v>
      </c>
      <c r="I4" s="381" t="s">
        <v>8</v>
      </c>
      <c r="J4" s="381" t="s">
        <v>9</v>
      </c>
      <c r="K4" s="381" t="s">
        <v>10</v>
      </c>
      <c r="L4" s="381" t="s">
        <v>11</v>
      </c>
      <c r="M4" s="381" t="s">
        <v>79</v>
      </c>
      <c r="N4" s="381" t="s">
        <v>80</v>
      </c>
      <c r="O4" s="381" t="s">
        <v>12</v>
      </c>
      <c r="P4" s="387" t="s">
        <v>81</v>
      </c>
      <c r="Q4" s="381" t="s">
        <v>375</v>
      </c>
      <c r="R4" s="381"/>
      <c r="S4" s="381" t="s">
        <v>1377</v>
      </c>
      <c r="T4" s="381" t="s">
        <v>1360</v>
      </c>
      <c r="U4" s="381"/>
      <c r="V4" s="381"/>
      <c r="W4" s="381"/>
    </row>
    <row r="5" spans="1:23" ht="36.75" customHeight="1" x14ac:dyDescent="0.2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7"/>
      <c r="Q5" s="381"/>
      <c r="R5" s="381"/>
      <c r="S5" s="381"/>
      <c r="T5" s="381"/>
      <c r="U5" s="381"/>
      <c r="V5" s="381"/>
      <c r="W5" s="381"/>
    </row>
    <row r="6" spans="1:23" ht="52.5" customHeight="1" x14ac:dyDescent="0.2">
      <c r="A6" s="381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7"/>
      <c r="Q6" s="250" t="s">
        <v>22</v>
      </c>
      <c r="R6" s="250" t="s">
        <v>23</v>
      </c>
      <c r="S6" s="381"/>
      <c r="T6" s="250" t="s">
        <v>59</v>
      </c>
      <c r="U6" s="250" t="s">
        <v>60</v>
      </c>
      <c r="V6" s="250" t="s">
        <v>61</v>
      </c>
      <c r="W6" s="250" t="s">
        <v>62</v>
      </c>
    </row>
    <row r="7" spans="1:23" ht="18.75" customHeight="1" x14ac:dyDescent="0.2">
      <c r="A7" s="382" t="s">
        <v>67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</row>
    <row r="8" spans="1:23" ht="35.1" customHeight="1" x14ac:dyDescent="0.2">
      <c r="A8" s="26">
        <v>1</v>
      </c>
      <c r="B8" s="140" t="s">
        <v>342</v>
      </c>
      <c r="C8" s="140" t="s">
        <v>343</v>
      </c>
      <c r="D8" s="140" t="s">
        <v>344</v>
      </c>
      <c r="E8" s="141" t="s">
        <v>345</v>
      </c>
      <c r="F8" s="140" t="s">
        <v>346</v>
      </c>
      <c r="G8" s="140">
        <v>5789</v>
      </c>
      <c r="H8" s="140">
        <v>1976</v>
      </c>
      <c r="I8" s="140">
        <v>1976</v>
      </c>
      <c r="J8" s="140" t="s">
        <v>363</v>
      </c>
      <c r="K8" s="140">
        <v>9</v>
      </c>
      <c r="L8" s="140">
        <v>2720</v>
      </c>
      <c r="M8" s="140">
        <v>12100</v>
      </c>
      <c r="N8" s="140" t="s">
        <v>108</v>
      </c>
      <c r="O8" s="140">
        <v>23465</v>
      </c>
      <c r="P8" s="142"/>
      <c r="Q8" s="143" t="s">
        <v>376</v>
      </c>
      <c r="R8" s="143" t="s">
        <v>377</v>
      </c>
      <c r="S8" s="143"/>
      <c r="T8" s="327" t="s">
        <v>378</v>
      </c>
      <c r="U8" s="327" t="s">
        <v>378</v>
      </c>
      <c r="V8" s="130"/>
      <c r="W8" s="130"/>
    </row>
    <row r="9" spans="1:23" ht="35.1" customHeight="1" x14ac:dyDescent="0.2">
      <c r="A9" s="26">
        <v>2</v>
      </c>
      <c r="B9" s="140" t="s">
        <v>347</v>
      </c>
      <c r="C9" s="140" t="s">
        <v>348</v>
      </c>
      <c r="D9" s="140">
        <v>4900020515</v>
      </c>
      <c r="E9" s="141" t="s">
        <v>379</v>
      </c>
      <c r="F9" s="140" t="s">
        <v>346</v>
      </c>
      <c r="G9" s="140">
        <v>8424</v>
      </c>
      <c r="H9" s="140">
        <v>1975</v>
      </c>
      <c r="I9" s="140" t="s">
        <v>364</v>
      </c>
      <c r="J9" s="140" t="s">
        <v>365</v>
      </c>
      <c r="K9" s="140">
        <v>9</v>
      </c>
      <c r="L9" s="140">
        <v>3900</v>
      </c>
      <c r="M9" s="140">
        <v>11000</v>
      </c>
      <c r="N9" s="140" t="s">
        <v>108</v>
      </c>
      <c r="O9" s="140">
        <v>26728</v>
      </c>
      <c r="P9" s="142"/>
      <c r="Q9" s="143" t="s">
        <v>380</v>
      </c>
      <c r="R9" s="143" t="s">
        <v>381</v>
      </c>
      <c r="S9" s="143"/>
      <c r="T9" s="327" t="s">
        <v>378</v>
      </c>
      <c r="U9" s="327" t="s">
        <v>378</v>
      </c>
      <c r="V9" s="130"/>
      <c r="W9" s="130"/>
    </row>
    <row r="10" spans="1:23" ht="35.1" customHeight="1" x14ac:dyDescent="0.2">
      <c r="A10" s="26">
        <v>3</v>
      </c>
      <c r="B10" s="140" t="s">
        <v>349</v>
      </c>
      <c r="C10" s="140">
        <v>3322</v>
      </c>
      <c r="D10" s="140" t="s">
        <v>350</v>
      </c>
      <c r="E10" s="141" t="s">
        <v>351</v>
      </c>
      <c r="F10" s="140" t="s">
        <v>346</v>
      </c>
      <c r="G10" s="140">
        <v>2417</v>
      </c>
      <c r="H10" s="140">
        <v>1999</v>
      </c>
      <c r="I10" s="140" t="s">
        <v>366</v>
      </c>
      <c r="J10" s="140" t="s">
        <v>367</v>
      </c>
      <c r="K10" s="140">
        <v>6</v>
      </c>
      <c r="L10" s="140">
        <v>900</v>
      </c>
      <c r="M10" s="140">
        <v>2900</v>
      </c>
      <c r="N10" s="140" t="s">
        <v>108</v>
      </c>
      <c r="O10" s="140">
        <v>16872</v>
      </c>
      <c r="P10" s="142"/>
      <c r="Q10" s="143" t="s">
        <v>382</v>
      </c>
      <c r="R10" s="143" t="s">
        <v>383</v>
      </c>
      <c r="S10" s="143"/>
      <c r="T10" s="327" t="s">
        <v>378</v>
      </c>
      <c r="U10" s="327" t="s">
        <v>378</v>
      </c>
      <c r="V10" s="130"/>
      <c r="W10" s="130"/>
    </row>
    <row r="11" spans="1:23" ht="60.95" customHeight="1" x14ac:dyDescent="0.2">
      <c r="A11" s="26">
        <v>4</v>
      </c>
      <c r="B11" s="140" t="s">
        <v>352</v>
      </c>
      <c r="C11" s="140" t="s">
        <v>353</v>
      </c>
      <c r="D11" s="140" t="s">
        <v>354</v>
      </c>
      <c r="E11" s="141" t="s">
        <v>355</v>
      </c>
      <c r="F11" s="140" t="s">
        <v>356</v>
      </c>
      <c r="G11" s="140">
        <v>1968</v>
      </c>
      <c r="H11" s="140">
        <v>2012</v>
      </c>
      <c r="I11" s="140" t="s">
        <v>368</v>
      </c>
      <c r="J11" s="140" t="s">
        <v>369</v>
      </c>
      <c r="K11" s="140">
        <v>9</v>
      </c>
      <c r="L11" s="140" t="s">
        <v>95</v>
      </c>
      <c r="M11" s="140" t="s">
        <v>95</v>
      </c>
      <c r="N11" s="140" t="s">
        <v>108</v>
      </c>
      <c r="O11" s="140">
        <v>174485</v>
      </c>
      <c r="P11" s="139"/>
      <c r="Q11" s="143" t="s">
        <v>374</v>
      </c>
      <c r="R11" s="143" t="s">
        <v>384</v>
      </c>
      <c r="S11" s="143"/>
      <c r="T11" s="327" t="s">
        <v>378</v>
      </c>
      <c r="U11" s="327" t="s">
        <v>378</v>
      </c>
      <c r="V11" s="130"/>
      <c r="W11" s="130"/>
    </row>
    <row r="12" spans="1:23" ht="35.1" customHeight="1" x14ac:dyDescent="0.2">
      <c r="A12" s="26">
        <v>5</v>
      </c>
      <c r="B12" s="140" t="s">
        <v>357</v>
      </c>
      <c r="C12" s="140" t="s">
        <v>358</v>
      </c>
      <c r="D12" s="140" t="s">
        <v>359</v>
      </c>
      <c r="E12" s="141" t="s">
        <v>385</v>
      </c>
      <c r="F12" s="140" t="s">
        <v>346</v>
      </c>
      <c r="G12" s="140">
        <v>1998</v>
      </c>
      <c r="H12" s="140">
        <v>2003</v>
      </c>
      <c r="I12" s="140" t="s">
        <v>370</v>
      </c>
      <c r="J12" s="140" t="s">
        <v>371</v>
      </c>
      <c r="K12" s="140">
        <v>6</v>
      </c>
      <c r="L12" s="140">
        <v>971</v>
      </c>
      <c r="M12" s="140">
        <v>2640</v>
      </c>
      <c r="N12" s="140" t="s">
        <v>108</v>
      </c>
      <c r="O12" s="140">
        <v>183100</v>
      </c>
      <c r="P12" s="139"/>
      <c r="Q12" s="143" t="s">
        <v>386</v>
      </c>
      <c r="R12" s="143" t="s">
        <v>387</v>
      </c>
      <c r="S12" s="143"/>
      <c r="T12" s="327" t="s">
        <v>378</v>
      </c>
      <c r="U12" s="327" t="s">
        <v>378</v>
      </c>
      <c r="V12" s="130"/>
      <c r="W12" s="130"/>
    </row>
    <row r="13" spans="1:23" ht="60.95" customHeight="1" x14ac:dyDescent="0.2">
      <c r="A13" s="26">
        <v>6</v>
      </c>
      <c r="B13" s="144" t="s">
        <v>360</v>
      </c>
      <c r="C13" s="144" t="s">
        <v>361</v>
      </c>
      <c r="D13" s="144" t="s">
        <v>362</v>
      </c>
      <c r="E13" s="141" t="s">
        <v>390</v>
      </c>
      <c r="F13" s="140" t="s">
        <v>356</v>
      </c>
      <c r="G13" s="144">
        <v>1995</v>
      </c>
      <c r="H13" s="144">
        <v>2014</v>
      </c>
      <c r="I13" s="144" t="s">
        <v>372</v>
      </c>
      <c r="J13" s="140" t="s">
        <v>373</v>
      </c>
      <c r="K13" s="144">
        <v>9</v>
      </c>
      <c r="L13" s="144" t="s">
        <v>95</v>
      </c>
      <c r="M13" s="144">
        <v>3055</v>
      </c>
      <c r="N13" s="144" t="s">
        <v>108</v>
      </c>
      <c r="O13" s="140">
        <v>84259</v>
      </c>
      <c r="P13" s="335">
        <v>53400</v>
      </c>
      <c r="Q13" s="145" t="s">
        <v>388</v>
      </c>
      <c r="R13" s="145" t="s">
        <v>389</v>
      </c>
      <c r="S13" s="145"/>
      <c r="T13" s="327" t="s">
        <v>378</v>
      </c>
      <c r="U13" s="327" t="s">
        <v>378</v>
      </c>
      <c r="V13" s="327" t="s">
        <v>378</v>
      </c>
      <c r="W13" s="327" t="s">
        <v>378</v>
      </c>
    </row>
    <row r="14" spans="1:23" ht="18.75" customHeight="1" x14ac:dyDescent="0.2">
      <c r="A14" s="380" t="s">
        <v>407</v>
      </c>
      <c r="B14" s="380"/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</row>
    <row r="15" spans="1:23" ht="35.1" customHeight="1" x14ac:dyDescent="0.2">
      <c r="A15" s="26">
        <v>7</v>
      </c>
      <c r="B15" s="26" t="s">
        <v>421</v>
      </c>
      <c r="C15" s="26" t="s">
        <v>422</v>
      </c>
      <c r="D15" s="26" t="s">
        <v>423</v>
      </c>
      <c r="E15" s="146" t="s">
        <v>424</v>
      </c>
      <c r="F15" s="26" t="s">
        <v>425</v>
      </c>
      <c r="G15" s="26">
        <v>6540</v>
      </c>
      <c r="H15" s="26">
        <v>2002</v>
      </c>
      <c r="I15" s="26" t="s">
        <v>485</v>
      </c>
      <c r="J15" s="147" t="s">
        <v>486</v>
      </c>
      <c r="K15" s="26">
        <v>42</v>
      </c>
      <c r="L15" s="26"/>
      <c r="M15" s="26">
        <v>12500</v>
      </c>
      <c r="N15" s="26"/>
      <c r="O15" s="76"/>
      <c r="P15" s="139"/>
      <c r="Q15" s="148" t="s">
        <v>513</v>
      </c>
      <c r="R15" s="148" t="s">
        <v>514</v>
      </c>
      <c r="S15" s="148"/>
      <c r="T15" s="327" t="s">
        <v>378</v>
      </c>
      <c r="U15" s="327" t="s">
        <v>378</v>
      </c>
      <c r="V15" s="130"/>
      <c r="W15" s="130"/>
    </row>
    <row r="16" spans="1:23" ht="35.1" customHeight="1" x14ac:dyDescent="0.2">
      <c r="A16" s="26">
        <v>8</v>
      </c>
      <c r="B16" s="26" t="s">
        <v>426</v>
      </c>
      <c r="C16" s="26" t="s">
        <v>512</v>
      </c>
      <c r="D16" s="26" t="s">
        <v>427</v>
      </c>
      <c r="E16" s="146" t="s">
        <v>428</v>
      </c>
      <c r="F16" s="26" t="s">
        <v>429</v>
      </c>
      <c r="G16" s="26">
        <v>2500</v>
      </c>
      <c r="H16" s="26">
        <v>1998</v>
      </c>
      <c r="I16" s="26" t="s">
        <v>487</v>
      </c>
      <c r="J16" s="147" t="s">
        <v>488</v>
      </c>
      <c r="K16" s="26">
        <v>9</v>
      </c>
      <c r="L16" s="26"/>
      <c r="M16" s="26">
        <v>2730</v>
      </c>
      <c r="N16" s="26"/>
      <c r="O16" s="76"/>
      <c r="P16" s="139"/>
      <c r="Q16" s="148" t="s">
        <v>515</v>
      </c>
      <c r="R16" s="148" t="s">
        <v>516</v>
      </c>
      <c r="S16" s="148"/>
      <c r="T16" s="327" t="s">
        <v>378</v>
      </c>
      <c r="U16" s="327" t="s">
        <v>378</v>
      </c>
      <c r="V16" s="130"/>
      <c r="W16" s="130"/>
    </row>
    <row r="17" spans="1:23" ht="73.5" customHeight="1" x14ac:dyDescent="0.2">
      <c r="A17" s="26">
        <v>9</v>
      </c>
      <c r="B17" s="26" t="s">
        <v>511</v>
      </c>
      <c r="C17" s="26" t="s">
        <v>430</v>
      </c>
      <c r="D17" s="26">
        <v>502725</v>
      </c>
      <c r="E17" s="146" t="s">
        <v>431</v>
      </c>
      <c r="F17" s="26" t="s">
        <v>432</v>
      </c>
      <c r="G17" s="26">
        <v>3120</v>
      </c>
      <c r="H17" s="26">
        <v>1984</v>
      </c>
      <c r="I17" s="26" t="s">
        <v>489</v>
      </c>
      <c r="J17" s="147" t="s">
        <v>490</v>
      </c>
      <c r="K17" s="26">
        <v>1</v>
      </c>
      <c r="L17" s="26"/>
      <c r="M17" s="26">
        <v>2955</v>
      </c>
      <c r="N17" s="26"/>
      <c r="O17" s="76"/>
      <c r="P17" s="139"/>
      <c r="Q17" s="148" t="s">
        <v>517</v>
      </c>
      <c r="R17" s="148" t="s">
        <v>518</v>
      </c>
      <c r="S17" s="148"/>
      <c r="T17" s="327" t="s">
        <v>378</v>
      </c>
      <c r="U17" s="327" t="s">
        <v>378</v>
      </c>
      <c r="V17" s="130"/>
      <c r="W17" s="130"/>
    </row>
    <row r="18" spans="1:23" ht="35.1" customHeight="1" x14ac:dyDescent="0.2">
      <c r="A18" s="26">
        <v>10</v>
      </c>
      <c r="B18" s="26" t="s">
        <v>421</v>
      </c>
      <c r="C18" s="26" t="s">
        <v>433</v>
      </c>
      <c r="D18" s="26">
        <v>20457</v>
      </c>
      <c r="E18" s="146" t="s">
        <v>434</v>
      </c>
      <c r="F18" s="26" t="s">
        <v>435</v>
      </c>
      <c r="G18" s="26"/>
      <c r="H18" s="26">
        <v>1985</v>
      </c>
      <c r="I18" s="26" t="s">
        <v>491</v>
      </c>
      <c r="J18" s="147" t="s">
        <v>492</v>
      </c>
      <c r="K18" s="26" t="s">
        <v>95</v>
      </c>
      <c r="L18" s="26"/>
      <c r="M18" s="26">
        <v>5380</v>
      </c>
      <c r="N18" s="26"/>
      <c r="O18" s="76"/>
      <c r="P18" s="139"/>
      <c r="Q18" s="148" t="s">
        <v>517</v>
      </c>
      <c r="R18" s="148" t="s">
        <v>518</v>
      </c>
      <c r="S18" s="148"/>
      <c r="T18" s="327" t="s">
        <v>378</v>
      </c>
      <c r="U18" s="130"/>
      <c r="V18" s="130"/>
      <c r="W18" s="130"/>
    </row>
    <row r="19" spans="1:23" ht="35.1" customHeight="1" x14ac:dyDescent="0.2">
      <c r="A19" s="26">
        <v>11</v>
      </c>
      <c r="B19" s="26" t="s">
        <v>436</v>
      </c>
      <c r="C19" s="26" t="s">
        <v>437</v>
      </c>
      <c r="D19" s="26" t="s">
        <v>438</v>
      </c>
      <c r="E19" s="146" t="s">
        <v>439</v>
      </c>
      <c r="F19" s="26" t="s">
        <v>429</v>
      </c>
      <c r="G19" s="26">
        <v>1.9</v>
      </c>
      <c r="H19" s="26">
        <v>2005</v>
      </c>
      <c r="I19" s="26" t="s">
        <v>493</v>
      </c>
      <c r="J19" s="147" t="s">
        <v>494</v>
      </c>
      <c r="K19" s="26">
        <v>9</v>
      </c>
      <c r="L19" s="26"/>
      <c r="M19" s="26">
        <v>2940</v>
      </c>
      <c r="N19" s="26"/>
      <c r="O19" s="76"/>
      <c r="P19" s="139"/>
      <c r="Q19" s="148" t="s">
        <v>519</v>
      </c>
      <c r="R19" s="148" t="s">
        <v>520</v>
      </c>
      <c r="S19" s="148"/>
      <c r="T19" s="327" t="s">
        <v>378</v>
      </c>
      <c r="U19" s="327" t="s">
        <v>378</v>
      </c>
      <c r="V19" s="130"/>
      <c r="W19" s="130"/>
    </row>
    <row r="20" spans="1:23" ht="35.1" customHeight="1" x14ac:dyDescent="0.2">
      <c r="A20" s="26">
        <v>12</v>
      </c>
      <c r="B20" s="26" t="s">
        <v>440</v>
      </c>
      <c r="C20" s="26" t="s">
        <v>441</v>
      </c>
      <c r="D20" s="26" t="s">
        <v>442</v>
      </c>
      <c r="E20" s="146" t="s">
        <v>443</v>
      </c>
      <c r="F20" s="26" t="s">
        <v>444</v>
      </c>
      <c r="G20" s="26">
        <v>2874</v>
      </c>
      <c r="H20" s="26">
        <v>1997</v>
      </c>
      <c r="I20" s="26" t="s">
        <v>495</v>
      </c>
      <c r="J20" s="147" t="s">
        <v>496</v>
      </c>
      <c r="K20" s="26">
        <v>6</v>
      </c>
      <c r="L20" s="26"/>
      <c r="M20" s="26">
        <v>3450</v>
      </c>
      <c r="N20" s="26"/>
      <c r="O20" s="76"/>
      <c r="P20" s="139"/>
      <c r="Q20" s="148" t="s">
        <v>521</v>
      </c>
      <c r="R20" s="148" t="s">
        <v>522</v>
      </c>
      <c r="S20" s="148"/>
      <c r="T20" s="327" t="s">
        <v>378</v>
      </c>
      <c r="U20" s="327" t="s">
        <v>378</v>
      </c>
      <c r="V20" s="130"/>
      <c r="W20" s="130"/>
    </row>
    <row r="21" spans="1:23" ht="35.1" customHeight="1" x14ac:dyDescent="0.2">
      <c r="A21" s="26">
        <v>13</v>
      </c>
      <c r="B21" s="26" t="s">
        <v>445</v>
      </c>
      <c r="C21" s="26" t="s">
        <v>95</v>
      </c>
      <c r="D21" s="26">
        <v>11330</v>
      </c>
      <c r="E21" s="146" t="s">
        <v>446</v>
      </c>
      <c r="F21" s="26" t="s">
        <v>445</v>
      </c>
      <c r="G21" s="26" t="s">
        <v>95</v>
      </c>
      <c r="H21" s="26">
        <v>1983</v>
      </c>
      <c r="I21" s="26" t="s">
        <v>497</v>
      </c>
      <c r="J21" s="147" t="s">
        <v>498</v>
      </c>
      <c r="K21" s="26"/>
      <c r="L21" s="26"/>
      <c r="M21" s="26">
        <v>6040</v>
      </c>
      <c r="N21" s="26"/>
      <c r="O21" s="76"/>
      <c r="P21" s="139"/>
      <c r="Q21" s="148" t="s">
        <v>517</v>
      </c>
      <c r="R21" s="148" t="s">
        <v>518</v>
      </c>
      <c r="S21" s="148"/>
      <c r="T21" s="327" t="s">
        <v>378</v>
      </c>
      <c r="U21" s="130"/>
      <c r="V21" s="130"/>
      <c r="W21" s="130"/>
    </row>
    <row r="22" spans="1:23" ht="35.1" customHeight="1" x14ac:dyDescent="0.2">
      <c r="A22" s="26">
        <v>14</v>
      </c>
      <c r="B22" s="26" t="s">
        <v>447</v>
      </c>
      <c r="C22" s="26" t="s">
        <v>448</v>
      </c>
      <c r="D22" s="26" t="s">
        <v>449</v>
      </c>
      <c r="E22" s="146" t="s">
        <v>523</v>
      </c>
      <c r="F22" s="26" t="s">
        <v>425</v>
      </c>
      <c r="G22" s="26">
        <v>2998</v>
      </c>
      <c r="H22" s="26">
        <v>2008</v>
      </c>
      <c r="I22" s="26" t="s">
        <v>499</v>
      </c>
      <c r="J22" s="147" t="s">
        <v>500</v>
      </c>
      <c r="K22" s="26">
        <v>20</v>
      </c>
      <c r="L22" s="26"/>
      <c r="M22" s="26">
        <v>5600</v>
      </c>
      <c r="N22" s="26"/>
      <c r="O22" s="76"/>
      <c r="P22" s="139"/>
      <c r="Q22" s="148" t="s">
        <v>524</v>
      </c>
      <c r="R22" s="148" t="s">
        <v>525</v>
      </c>
      <c r="S22" s="148"/>
      <c r="T22" s="327" t="s">
        <v>378</v>
      </c>
      <c r="U22" s="327" t="s">
        <v>378</v>
      </c>
      <c r="V22" s="130"/>
      <c r="W22" s="130"/>
    </row>
    <row r="23" spans="1:23" ht="35.1" customHeight="1" x14ac:dyDescent="0.2">
      <c r="A23" s="26">
        <v>15</v>
      </c>
      <c r="B23" s="26" t="s">
        <v>450</v>
      </c>
      <c r="C23" s="26" t="s">
        <v>451</v>
      </c>
      <c r="D23" s="26" t="s">
        <v>452</v>
      </c>
      <c r="E23" s="146" t="s">
        <v>453</v>
      </c>
      <c r="F23" s="26" t="s">
        <v>454</v>
      </c>
      <c r="G23" s="26">
        <v>1598</v>
      </c>
      <c r="H23" s="26">
        <v>1999</v>
      </c>
      <c r="I23" s="26"/>
      <c r="J23" s="147" t="s">
        <v>501</v>
      </c>
      <c r="K23" s="26"/>
      <c r="L23" s="26"/>
      <c r="M23" s="26">
        <v>1720</v>
      </c>
      <c r="N23" s="26"/>
      <c r="O23" s="76"/>
      <c r="P23" s="139"/>
      <c r="Q23" s="148" t="s">
        <v>526</v>
      </c>
      <c r="R23" s="148" t="s">
        <v>527</v>
      </c>
      <c r="S23" s="148"/>
      <c r="T23" s="327" t="s">
        <v>378</v>
      </c>
      <c r="U23" s="327" t="s">
        <v>378</v>
      </c>
      <c r="V23" s="130"/>
      <c r="W23" s="130"/>
    </row>
    <row r="24" spans="1:23" ht="35.1" customHeight="1" x14ac:dyDescent="0.2">
      <c r="A24" s="26">
        <v>16</v>
      </c>
      <c r="B24" s="26" t="s">
        <v>455</v>
      </c>
      <c r="C24" s="26" t="s">
        <v>456</v>
      </c>
      <c r="D24" s="26" t="s">
        <v>457</v>
      </c>
      <c r="E24" s="149"/>
      <c r="F24" s="26" t="s">
        <v>458</v>
      </c>
      <c r="G24" s="26" t="s">
        <v>502</v>
      </c>
      <c r="H24" s="26">
        <v>1993</v>
      </c>
      <c r="I24" s="26"/>
      <c r="J24" s="147"/>
      <c r="K24" s="26"/>
      <c r="L24" s="26"/>
      <c r="M24" s="26"/>
      <c r="N24" s="26"/>
      <c r="O24" s="76"/>
      <c r="P24" s="139"/>
      <c r="Q24" s="148" t="s">
        <v>528</v>
      </c>
      <c r="R24" s="148" t="s">
        <v>529</v>
      </c>
      <c r="S24" s="148"/>
      <c r="T24" s="327" t="s">
        <v>378</v>
      </c>
      <c r="U24" s="327" t="s">
        <v>378</v>
      </c>
      <c r="V24" s="130"/>
      <c r="W24" s="130"/>
    </row>
    <row r="25" spans="1:23" ht="35.1" customHeight="1" x14ac:dyDescent="0.2">
      <c r="A25" s="26">
        <v>17</v>
      </c>
      <c r="B25" s="26" t="s">
        <v>459</v>
      </c>
      <c r="C25" s="26" t="s">
        <v>460</v>
      </c>
      <c r="D25" s="26" t="s">
        <v>461</v>
      </c>
      <c r="E25" s="149"/>
      <c r="F25" s="26" t="s">
        <v>458</v>
      </c>
      <c r="G25" s="26" t="s">
        <v>95</v>
      </c>
      <c r="H25" s="26">
        <v>2012</v>
      </c>
      <c r="I25" s="26"/>
      <c r="J25" s="147"/>
      <c r="K25" s="26"/>
      <c r="L25" s="26"/>
      <c r="M25" s="26"/>
      <c r="N25" s="26"/>
      <c r="O25" s="76"/>
      <c r="P25" s="139"/>
      <c r="Q25" s="148" t="s">
        <v>530</v>
      </c>
      <c r="R25" s="148" t="s">
        <v>531</v>
      </c>
      <c r="S25" s="148"/>
      <c r="T25" s="327" t="s">
        <v>378</v>
      </c>
      <c r="U25" s="327" t="s">
        <v>378</v>
      </c>
      <c r="V25" s="130"/>
      <c r="W25" s="130"/>
    </row>
    <row r="26" spans="1:23" ht="35.1" customHeight="1" x14ac:dyDescent="0.2">
      <c r="A26" s="26">
        <v>18</v>
      </c>
      <c r="B26" s="26" t="s">
        <v>462</v>
      </c>
      <c r="C26" s="26" t="s">
        <v>1359</v>
      </c>
      <c r="D26" s="26" t="s">
        <v>463</v>
      </c>
      <c r="E26" s="146" t="s">
        <v>464</v>
      </c>
      <c r="F26" s="26" t="s">
        <v>425</v>
      </c>
      <c r="G26" s="26" t="s">
        <v>95</v>
      </c>
      <c r="H26" s="26">
        <v>2004</v>
      </c>
      <c r="I26" s="26" t="s">
        <v>1357</v>
      </c>
      <c r="J26" s="147" t="s">
        <v>503</v>
      </c>
      <c r="K26" s="26">
        <v>50</v>
      </c>
      <c r="L26" s="26"/>
      <c r="M26" s="26">
        <v>18000</v>
      </c>
      <c r="N26" s="26"/>
      <c r="O26" s="148">
        <v>750796</v>
      </c>
      <c r="P26" s="328">
        <v>110000</v>
      </c>
      <c r="Q26" s="148" t="s">
        <v>532</v>
      </c>
      <c r="R26" s="148" t="s">
        <v>533</v>
      </c>
      <c r="S26" s="148" t="s">
        <v>1378</v>
      </c>
      <c r="T26" s="327" t="s">
        <v>378</v>
      </c>
      <c r="U26" s="327" t="s">
        <v>378</v>
      </c>
      <c r="V26" s="327" t="s">
        <v>378</v>
      </c>
      <c r="W26" s="130"/>
    </row>
    <row r="27" spans="1:23" ht="35.1" customHeight="1" x14ac:dyDescent="0.2">
      <c r="A27" s="26">
        <v>19</v>
      </c>
      <c r="B27" s="26" t="s">
        <v>421</v>
      </c>
      <c r="C27" s="26" t="s">
        <v>465</v>
      </c>
      <c r="D27" s="26" t="s">
        <v>466</v>
      </c>
      <c r="E27" s="146" t="s">
        <v>467</v>
      </c>
      <c r="F27" s="26" t="s">
        <v>425</v>
      </c>
      <c r="G27" s="26">
        <v>6532</v>
      </c>
      <c r="H27" s="26">
        <v>2001</v>
      </c>
      <c r="I27" s="26" t="s">
        <v>1356</v>
      </c>
      <c r="J27" s="148" t="s">
        <v>504</v>
      </c>
      <c r="K27" s="26">
        <v>57</v>
      </c>
      <c r="L27" s="26"/>
      <c r="M27" s="26">
        <v>14000</v>
      </c>
      <c r="N27" s="26"/>
      <c r="O27" s="148">
        <v>914469</v>
      </c>
      <c r="P27" s="139"/>
      <c r="Q27" s="148" t="s">
        <v>534</v>
      </c>
      <c r="R27" s="148" t="s">
        <v>535</v>
      </c>
      <c r="S27" s="148"/>
      <c r="T27" s="327" t="s">
        <v>378</v>
      </c>
      <c r="U27" s="327" t="s">
        <v>378</v>
      </c>
      <c r="V27" s="130"/>
      <c r="W27" s="130"/>
    </row>
    <row r="28" spans="1:23" ht="35.1" customHeight="1" x14ac:dyDescent="0.2">
      <c r="A28" s="26">
        <v>20</v>
      </c>
      <c r="B28" s="26" t="s">
        <v>468</v>
      </c>
      <c r="C28" s="26" t="s">
        <v>469</v>
      </c>
      <c r="D28" s="26" t="s">
        <v>470</v>
      </c>
      <c r="E28" s="146" t="s">
        <v>471</v>
      </c>
      <c r="F28" s="26" t="s">
        <v>425</v>
      </c>
      <c r="G28" s="26">
        <v>11967</v>
      </c>
      <c r="H28" s="26">
        <v>1994</v>
      </c>
      <c r="I28" s="26"/>
      <c r="J28" s="148" t="s">
        <v>505</v>
      </c>
      <c r="K28" s="26">
        <v>64</v>
      </c>
      <c r="L28" s="26"/>
      <c r="M28" s="26">
        <v>18000</v>
      </c>
      <c r="N28" s="26"/>
      <c r="O28" s="76"/>
      <c r="P28" s="139"/>
      <c r="Q28" s="148" t="s">
        <v>509</v>
      </c>
      <c r="R28" s="148" t="s">
        <v>510</v>
      </c>
      <c r="S28" s="148"/>
      <c r="T28" s="327" t="s">
        <v>378</v>
      </c>
      <c r="U28" s="327" t="s">
        <v>378</v>
      </c>
      <c r="V28" s="130"/>
      <c r="W28" s="130"/>
    </row>
    <row r="29" spans="1:23" ht="35.1" customHeight="1" x14ac:dyDescent="0.2">
      <c r="A29" s="26">
        <v>21</v>
      </c>
      <c r="B29" s="26" t="s">
        <v>421</v>
      </c>
      <c r="C29" s="26" t="s">
        <v>472</v>
      </c>
      <c r="D29" s="26" t="s">
        <v>473</v>
      </c>
      <c r="E29" s="146" t="s">
        <v>474</v>
      </c>
      <c r="F29" s="26" t="s">
        <v>425</v>
      </c>
      <c r="G29" s="26">
        <v>8268</v>
      </c>
      <c r="H29" s="26">
        <v>2002</v>
      </c>
      <c r="I29" s="26"/>
      <c r="J29" s="148" t="s">
        <v>506</v>
      </c>
      <c r="K29" s="26">
        <v>49</v>
      </c>
      <c r="L29" s="26"/>
      <c r="M29" s="26"/>
      <c r="N29" s="26"/>
      <c r="O29" s="76"/>
      <c r="P29" s="328">
        <v>49300</v>
      </c>
      <c r="Q29" s="148" t="s">
        <v>536</v>
      </c>
      <c r="R29" s="148" t="s">
        <v>537</v>
      </c>
      <c r="S29" s="148"/>
      <c r="T29" s="327" t="s">
        <v>378</v>
      </c>
      <c r="U29" s="327" t="s">
        <v>378</v>
      </c>
      <c r="V29" s="327" t="s">
        <v>378</v>
      </c>
      <c r="W29" s="130"/>
    </row>
    <row r="30" spans="1:23" ht="35.1" customHeight="1" x14ac:dyDescent="0.2">
      <c r="A30" s="26">
        <v>22</v>
      </c>
      <c r="B30" s="26" t="s">
        <v>475</v>
      </c>
      <c r="C30" s="26" t="s">
        <v>476</v>
      </c>
      <c r="D30" s="26">
        <v>332740</v>
      </c>
      <c r="E30" s="146" t="s">
        <v>477</v>
      </c>
      <c r="F30" s="26" t="s">
        <v>432</v>
      </c>
      <c r="G30" s="26">
        <v>3125</v>
      </c>
      <c r="H30" s="26">
        <v>1978</v>
      </c>
      <c r="I30" s="26"/>
      <c r="J30" s="148" t="s">
        <v>507</v>
      </c>
      <c r="K30" s="26">
        <v>1</v>
      </c>
      <c r="L30" s="26"/>
      <c r="M30" s="26"/>
      <c r="N30" s="26"/>
      <c r="O30" s="76"/>
      <c r="P30" s="139"/>
      <c r="Q30" s="148" t="s">
        <v>538</v>
      </c>
      <c r="R30" s="148" t="s">
        <v>539</v>
      </c>
      <c r="S30" s="148"/>
      <c r="T30" s="327" t="s">
        <v>378</v>
      </c>
      <c r="U30" s="327" t="s">
        <v>378</v>
      </c>
      <c r="V30" s="130"/>
      <c r="W30" s="130"/>
    </row>
    <row r="31" spans="1:23" ht="35.1" customHeight="1" x14ac:dyDescent="0.2">
      <c r="A31" s="26">
        <v>23</v>
      </c>
      <c r="B31" s="26" t="s">
        <v>478</v>
      </c>
      <c r="C31" s="26" t="s">
        <v>479</v>
      </c>
      <c r="D31" s="26" t="s">
        <v>480</v>
      </c>
      <c r="E31" s="146" t="s">
        <v>481</v>
      </c>
      <c r="F31" s="26" t="s">
        <v>425</v>
      </c>
      <c r="G31" s="26">
        <v>4580</v>
      </c>
      <c r="H31" s="26">
        <v>2003</v>
      </c>
      <c r="I31" s="26" t="s">
        <v>1358</v>
      </c>
      <c r="J31" s="148" t="s">
        <v>508</v>
      </c>
      <c r="K31" s="26">
        <v>30</v>
      </c>
      <c r="L31" s="26"/>
      <c r="M31" s="26"/>
      <c r="N31" s="26"/>
      <c r="O31" s="129">
        <v>801614</v>
      </c>
      <c r="P31" s="328">
        <v>53400</v>
      </c>
      <c r="Q31" s="148" t="s">
        <v>540</v>
      </c>
      <c r="R31" s="148" t="s">
        <v>541</v>
      </c>
      <c r="S31" s="148"/>
      <c r="T31" s="327" t="s">
        <v>378</v>
      </c>
      <c r="U31" s="327" t="s">
        <v>378</v>
      </c>
      <c r="V31" s="327" t="s">
        <v>378</v>
      </c>
      <c r="W31" s="130"/>
    </row>
    <row r="32" spans="1:23" ht="35.1" customHeight="1" x14ac:dyDescent="0.2">
      <c r="A32" s="26">
        <v>24</v>
      </c>
      <c r="B32" s="26" t="s">
        <v>482</v>
      </c>
      <c r="C32" s="26" t="s">
        <v>483</v>
      </c>
      <c r="D32" s="26">
        <v>1700460</v>
      </c>
      <c r="E32" s="149"/>
      <c r="F32" s="26" t="s">
        <v>484</v>
      </c>
      <c r="G32" s="26"/>
      <c r="H32" s="26"/>
      <c r="I32" s="26"/>
      <c r="J32" s="148"/>
      <c r="K32" s="26">
        <v>1</v>
      </c>
      <c r="L32" s="26"/>
      <c r="M32" s="26"/>
      <c r="N32" s="26"/>
      <c r="O32" s="76"/>
      <c r="P32" s="139"/>
      <c r="Q32" s="26" t="s">
        <v>540</v>
      </c>
      <c r="R32" s="26" t="s">
        <v>541</v>
      </c>
      <c r="S32" s="26"/>
      <c r="T32" s="327" t="s">
        <v>378</v>
      </c>
      <c r="U32" s="130"/>
      <c r="V32" s="130"/>
      <c r="W32" s="130"/>
    </row>
    <row r="33" spans="1:23" ht="18.75" customHeight="1" x14ac:dyDescent="0.2">
      <c r="A33" s="380" t="s">
        <v>616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</row>
    <row r="34" spans="1:23" ht="60" customHeight="1" x14ac:dyDescent="0.2">
      <c r="A34" s="26">
        <v>25</v>
      </c>
      <c r="B34" s="144" t="s">
        <v>617</v>
      </c>
      <c r="C34" s="144" t="s">
        <v>618</v>
      </c>
      <c r="D34" s="336" t="s">
        <v>619</v>
      </c>
      <c r="E34" s="141" t="s">
        <v>620</v>
      </c>
      <c r="F34" s="144" t="s">
        <v>621</v>
      </c>
      <c r="G34" s="148">
        <v>1.36</v>
      </c>
      <c r="H34" s="148">
        <v>2001</v>
      </c>
      <c r="I34" s="147">
        <v>37103</v>
      </c>
      <c r="J34" s="337">
        <v>43558</v>
      </c>
      <c r="K34" s="148">
        <v>5</v>
      </c>
      <c r="L34" s="26">
        <v>655</v>
      </c>
      <c r="M34" s="26">
        <v>1780</v>
      </c>
      <c r="N34" s="26" t="s">
        <v>237</v>
      </c>
      <c r="O34" s="26">
        <v>323000</v>
      </c>
      <c r="P34" s="328">
        <v>3500</v>
      </c>
      <c r="Q34" s="338" t="s">
        <v>509</v>
      </c>
      <c r="R34" s="338" t="s">
        <v>510</v>
      </c>
      <c r="S34" s="26"/>
      <c r="T34" s="327" t="s">
        <v>378</v>
      </c>
      <c r="U34" s="327" t="s">
        <v>378</v>
      </c>
      <c r="V34" s="327" t="s">
        <v>378</v>
      </c>
      <c r="W34" s="130"/>
    </row>
    <row r="35" spans="1:23" ht="18.75" customHeight="1" x14ac:dyDescent="0.2">
      <c r="A35" s="380" t="s">
        <v>1098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</row>
    <row r="36" spans="1:23" ht="60" customHeight="1" x14ac:dyDescent="0.2">
      <c r="A36" s="26">
        <v>26</v>
      </c>
      <c r="B36" s="148" t="s">
        <v>1188</v>
      </c>
      <c r="C36" s="148" t="s">
        <v>1189</v>
      </c>
      <c r="D36" s="148">
        <v>21332</v>
      </c>
      <c r="E36" s="146" t="s">
        <v>1190</v>
      </c>
      <c r="F36" s="329" t="s">
        <v>1191</v>
      </c>
      <c r="G36" s="148">
        <v>3120</v>
      </c>
      <c r="H36" s="148">
        <v>1972</v>
      </c>
      <c r="I36" s="148" t="s">
        <v>1199</v>
      </c>
      <c r="J36" s="339">
        <v>43933</v>
      </c>
      <c r="K36" s="148">
        <v>1</v>
      </c>
      <c r="L36" s="26"/>
      <c r="M36" s="26"/>
      <c r="N36" s="26" t="s">
        <v>237</v>
      </c>
      <c r="O36" s="26"/>
      <c r="P36" s="139"/>
      <c r="Q36" s="338" t="s">
        <v>1202</v>
      </c>
      <c r="R36" s="338" t="s">
        <v>381</v>
      </c>
      <c r="S36" s="26"/>
      <c r="T36" s="327" t="s">
        <v>378</v>
      </c>
      <c r="U36" s="327" t="s">
        <v>378</v>
      </c>
      <c r="V36" s="320"/>
      <c r="W36" s="130"/>
    </row>
    <row r="37" spans="1:23" ht="60" customHeight="1" x14ac:dyDescent="0.2">
      <c r="A37" s="26">
        <v>27</v>
      </c>
      <c r="B37" s="148" t="s">
        <v>1192</v>
      </c>
      <c r="C37" s="148" t="s">
        <v>1193</v>
      </c>
      <c r="D37" s="148">
        <v>44529</v>
      </c>
      <c r="E37" s="146" t="s">
        <v>1194</v>
      </c>
      <c r="F37" s="329" t="s">
        <v>445</v>
      </c>
      <c r="G37" s="148"/>
      <c r="H37" s="148">
        <v>1986</v>
      </c>
      <c r="I37" s="148" t="s">
        <v>1200</v>
      </c>
      <c r="J37" s="26"/>
      <c r="K37" s="148"/>
      <c r="L37" s="26"/>
      <c r="M37" s="26"/>
      <c r="N37" s="26" t="s">
        <v>237</v>
      </c>
      <c r="O37" s="26"/>
      <c r="P37" s="139"/>
      <c r="Q37" s="338" t="s">
        <v>1202</v>
      </c>
      <c r="R37" s="338" t="s">
        <v>381</v>
      </c>
      <c r="S37" s="26"/>
      <c r="T37" s="327" t="s">
        <v>378</v>
      </c>
      <c r="U37" s="320"/>
      <c r="V37" s="320"/>
      <c r="W37" s="130"/>
    </row>
    <row r="38" spans="1:23" ht="60" customHeight="1" x14ac:dyDescent="0.2">
      <c r="A38" s="26">
        <v>28</v>
      </c>
      <c r="B38" s="148" t="s">
        <v>1195</v>
      </c>
      <c r="C38" s="148" t="s">
        <v>1196</v>
      </c>
      <c r="D38" s="148">
        <v>1939</v>
      </c>
      <c r="E38" s="146" t="s">
        <v>1197</v>
      </c>
      <c r="F38" s="144" t="s">
        <v>1198</v>
      </c>
      <c r="G38" s="148"/>
      <c r="H38" s="148">
        <v>1990</v>
      </c>
      <c r="I38" s="148" t="s">
        <v>1201</v>
      </c>
      <c r="J38" s="26"/>
      <c r="K38" s="148"/>
      <c r="L38" s="26"/>
      <c r="M38" s="26"/>
      <c r="N38" s="26" t="s">
        <v>237</v>
      </c>
      <c r="O38" s="26"/>
      <c r="P38" s="139"/>
      <c r="Q38" s="338" t="s">
        <v>1203</v>
      </c>
      <c r="R38" s="338" t="s">
        <v>1204</v>
      </c>
      <c r="S38" s="26"/>
      <c r="T38" s="327" t="s">
        <v>378</v>
      </c>
      <c r="U38" s="320"/>
      <c r="V38" s="320"/>
      <c r="W38" s="130"/>
    </row>
  </sheetData>
  <mergeCells count="25">
    <mergeCell ref="A35:W35"/>
    <mergeCell ref="T4:W5"/>
    <mergeCell ref="K4:K6"/>
    <mergeCell ref="A14:W14"/>
    <mergeCell ref="P4:P6"/>
    <mergeCell ref="Q4:R5"/>
    <mergeCell ref="A4:A6"/>
    <mergeCell ref="B4:B6"/>
    <mergeCell ref="F4:F6"/>
    <mergeCell ref="S4:S6"/>
    <mergeCell ref="I1:J1"/>
    <mergeCell ref="G4:G6"/>
    <mergeCell ref="J4:J6"/>
    <mergeCell ref="C4:C6"/>
    <mergeCell ref="D4:D6"/>
    <mergeCell ref="E4:E6"/>
    <mergeCell ref="A3:W3"/>
    <mergeCell ref="A33:W33"/>
    <mergeCell ref="L4:L6"/>
    <mergeCell ref="A7:W7"/>
    <mergeCell ref="M4:M6"/>
    <mergeCell ref="N4:N6"/>
    <mergeCell ref="O4:O6"/>
    <mergeCell ref="H4:H6"/>
    <mergeCell ref="I4:I6"/>
  </mergeCells>
  <phoneticPr fontId="0" type="noConversion"/>
  <printOptions horizontalCentered="1"/>
  <pageMargins left="0" right="0" top="0.78740157480314965" bottom="0" header="0.31496062992125984" footer="0.31496062992125984"/>
  <pageSetup paperSize="9" scale="38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BreakPreview" zoomScale="60" zoomScaleNormal="100" workbookViewId="0">
      <selection activeCell="B14" sqref="B14:B15"/>
    </sheetView>
  </sheetViews>
  <sheetFormatPr defaultRowHeight="14.25" x14ac:dyDescent="0.2"/>
  <cols>
    <col min="1" max="1" width="4.140625" style="58" customWidth="1"/>
    <col min="2" max="2" width="53.28515625" style="61" customWidth="1"/>
    <col min="3" max="3" width="37.5703125" style="61" customWidth="1"/>
    <col min="4" max="16384" width="9.140625" style="61"/>
  </cols>
  <sheetData>
    <row r="1" spans="1:4" ht="15" customHeight="1" x14ac:dyDescent="0.2">
      <c r="A1" s="60" t="s">
        <v>82</v>
      </c>
      <c r="C1" s="77"/>
    </row>
    <row r="2" spans="1:4" ht="15" thickBot="1" x14ac:dyDescent="0.25">
      <c r="B2" s="60"/>
    </row>
    <row r="3" spans="1:4" ht="63.75" customHeight="1" thickBot="1" x14ac:dyDescent="0.25">
      <c r="A3" s="388" t="s">
        <v>105</v>
      </c>
      <c r="B3" s="389"/>
      <c r="C3" s="390"/>
      <c r="D3" s="57"/>
    </row>
    <row r="4" spans="1:4" ht="3.75" customHeight="1" x14ac:dyDescent="0.2">
      <c r="A4" s="78"/>
      <c r="B4" s="78"/>
      <c r="C4" s="78"/>
      <c r="D4" s="57"/>
    </row>
    <row r="6" spans="1:4" s="79" customFormat="1" ht="45.75" customHeight="1" x14ac:dyDescent="0.2">
      <c r="A6" s="249" t="s">
        <v>17</v>
      </c>
      <c r="B6" s="249" t="s">
        <v>27</v>
      </c>
      <c r="C6" s="250" t="s">
        <v>83</v>
      </c>
    </row>
    <row r="7" spans="1:4" ht="17.25" customHeight="1" x14ac:dyDescent="0.2">
      <c r="A7" s="391" t="s">
        <v>622</v>
      </c>
      <c r="B7" s="391"/>
      <c r="C7" s="391"/>
    </row>
    <row r="8" spans="1:4" ht="35.1" customHeight="1" x14ac:dyDescent="0.2">
      <c r="A8" s="251">
        <v>1</v>
      </c>
      <c r="B8" s="293" t="s">
        <v>623</v>
      </c>
      <c r="C8" s="150" t="s">
        <v>624</v>
      </c>
    </row>
    <row r="9" spans="1:4" ht="35.1" customHeight="1" x14ac:dyDescent="0.2">
      <c r="A9" s="251">
        <v>2</v>
      </c>
      <c r="B9" s="293" t="s">
        <v>625</v>
      </c>
      <c r="C9" s="150" t="s">
        <v>624</v>
      </c>
    </row>
    <row r="10" spans="1:4" ht="17.25" customHeight="1" x14ac:dyDescent="0.2">
      <c r="A10" s="391" t="s">
        <v>687</v>
      </c>
      <c r="B10" s="391"/>
      <c r="C10" s="391"/>
    </row>
    <row r="11" spans="1:4" ht="35.1" customHeight="1" x14ac:dyDescent="0.2">
      <c r="A11" s="251">
        <v>1</v>
      </c>
      <c r="B11" s="293" t="s">
        <v>688</v>
      </c>
      <c r="C11" s="252"/>
    </row>
    <row r="12" spans="1:4" ht="35.1" customHeight="1" x14ac:dyDescent="0.2">
      <c r="A12" s="251">
        <v>2</v>
      </c>
      <c r="B12" s="293" t="s">
        <v>689</v>
      </c>
      <c r="C12" s="252"/>
    </row>
    <row r="13" spans="1:4" ht="17.25" customHeight="1" x14ac:dyDescent="0.2">
      <c r="A13" s="391" t="s">
        <v>1275</v>
      </c>
      <c r="B13" s="391"/>
      <c r="C13" s="391"/>
    </row>
    <row r="14" spans="1:4" ht="35.1" customHeight="1" x14ac:dyDescent="0.2">
      <c r="A14" s="251">
        <v>1</v>
      </c>
      <c r="B14" s="152" t="s">
        <v>1278</v>
      </c>
      <c r="C14" s="150" t="s">
        <v>1276</v>
      </c>
    </row>
    <row r="15" spans="1:4" ht="35.1" customHeight="1" x14ac:dyDescent="0.2">
      <c r="A15" s="251">
        <v>2</v>
      </c>
      <c r="B15" s="152" t="s">
        <v>1277</v>
      </c>
      <c r="C15" s="150" t="s">
        <v>126</v>
      </c>
    </row>
  </sheetData>
  <mergeCells count="4">
    <mergeCell ref="A3:C3"/>
    <mergeCell ref="A7:C7"/>
    <mergeCell ref="A10:C10"/>
    <mergeCell ref="A13:C13"/>
  </mergeCells>
  <phoneticPr fontId="4" type="noConversion"/>
  <pageMargins left="0.98425196850393704" right="0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4</vt:i4>
      </vt:variant>
    </vt:vector>
  </HeadingPairs>
  <TitlesOfParts>
    <vt:vector size="12" baseType="lpstr">
      <vt:lpstr>informacje ogólne</vt:lpstr>
      <vt:lpstr>budynki</vt:lpstr>
      <vt:lpstr>elektronika </vt:lpstr>
      <vt:lpstr>środki trwałe</vt:lpstr>
      <vt:lpstr>szkody</vt:lpstr>
      <vt:lpstr>maszyny</vt:lpstr>
      <vt:lpstr>auta</vt:lpstr>
      <vt:lpstr>lokalizacje</vt:lpstr>
      <vt:lpstr>auta!Obszar_wydruku</vt:lpstr>
      <vt:lpstr>budynki!Obszar_wydruku</vt:lpstr>
      <vt:lpstr>'elektronika '!Obszar_wydruku</vt:lpstr>
      <vt:lpstr>maszyny!Obszar_wydruku</vt:lpstr>
    </vt:vector>
  </TitlesOfParts>
  <Company>MedicEuro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Stoltmann</cp:lastModifiedBy>
  <cp:lastPrinted>2018-07-04T14:11:27Z</cp:lastPrinted>
  <dcterms:created xsi:type="dcterms:W3CDTF">2004-04-21T13:58:08Z</dcterms:created>
  <dcterms:modified xsi:type="dcterms:W3CDTF">2018-07-20T10:52:54Z</dcterms:modified>
</cp:coreProperties>
</file>